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7" windowWidth="18720" windowHeight="12463" activeTab="2"/>
  </bookViews>
  <sheets>
    <sheet name="Readme" sheetId="1" r:id="rId1"/>
    <sheet name="Treatment" sheetId="2" state="hidden" r:id="rId2"/>
    <sheet name="Control" sheetId="3" r:id="rId3"/>
  </sheets>
  <definedNames>
    <definedName name="_xlnm.Print_Area" localSheetId="2">'Control'!$A$1:$N$135</definedName>
  </definedNames>
  <calcPr fullCalcOnLoad="1"/>
</workbook>
</file>

<file path=xl/comments2.xml><?xml version="1.0" encoding="utf-8"?>
<comments xmlns="http://schemas.openxmlformats.org/spreadsheetml/2006/main">
  <authors>
    <author>Holmes Sackett &amp; Associates</author>
  </authors>
  <commentList>
    <comment ref="C6" authorId="0">
      <text>
        <r>
          <rPr>
            <b/>
            <sz val="8"/>
            <rFont val="Tahoma"/>
            <family val="0"/>
          </rPr>
          <t>Day/month/year</t>
        </r>
        <r>
          <rPr>
            <sz val="8"/>
            <rFont val="Tahoma"/>
            <family val="0"/>
          </rPr>
          <t xml:space="preserve">
</t>
        </r>
      </text>
    </comment>
    <comment ref="E6" authorId="0">
      <text>
        <r>
          <rPr>
            <b/>
            <sz val="8"/>
            <rFont val="Tahoma"/>
            <family val="0"/>
          </rPr>
          <t>Day/month/year</t>
        </r>
        <r>
          <rPr>
            <sz val="8"/>
            <rFont val="Tahoma"/>
            <family val="0"/>
          </rPr>
          <t xml:space="preserve">
</t>
        </r>
      </text>
    </comment>
    <comment ref="B8" authorId="0">
      <text>
        <r>
          <rPr>
            <b/>
            <sz val="8"/>
            <rFont val="Tahoma"/>
            <family val="0"/>
          </rPr>
          <t>Include replacement ewes</t>
        </r>
        <r>
          <rPr>
            <sz val="8"/>
            <rFont val="Tahoma"/>
            <family val="0"/>
          </rPr>
          <t xml:space="preserve">
</t>
        </r>
      </text>
    </comment>
    <comment ref="C9" authorId="0">
      <text>
        <r>
          <rPr>
            <b/>
            <sz val="8"/>
            <rFont val="Tahoma"/>
            <family val="0"/>
          </rPr>
          <t>These are lambs carried over from previous lambing</t>
        </r>
        <r>
          <rPr>
            <sz val="8"/>
            <rFont val="Tahoma"/>
            <family val="0"/>
          </rPr>
          <t xml:space="preserve">
</t>
        </r>
      </text>
    </comment>
    <comment ref="E17" authorId="0">
      <text>
        <r>
          <rPr>
            <b/>
            <sz val="8"/>
            <rFont val="Tahoma"/>
            <family val="0"/>
          </rPr>
          <t>Suggested standard weight is 35kg as used in Holmes Sackett &amp; Associates Benchmarking and it is assumed that the opening and closing weights are the same</t>
        </r>
      </text>
    </comment>
    <comment ref="E18" authorId="0">
      <text>
        <r>
          <rPr>
            <b/>
            <sz val="8"/>
            <rFont val="Tahoma"/>
            <family val="0"/>
          </rPr>
          <t>Suggested standard weight is 35kg as used in Holmes Sackett &amp; Associates Benchmarking and it is assumed that the opening and closing weights are the same</t>
        </r>
      </text>
    </comment>
    <comment ref="E28" authorId="0">
      <text>
        <r>
          <rPr>
            <b/>
            <sz val="8"/>
            <rFont val="Tahoma"/>
            <family val="0"/>
          </rPr>
          <t>Suggested standard value $60 as used in Holmes Sackett &amp; Associates Benchmarking and it is assumed that the opening and closing values are the same</t>
        </r>
        <r>
          <rPr>
            <sz val="8"/>
            <rFont val="Tahoma"/>
            <family val="0"/>
          </rPr>
          <t xml:space="preserve">
</t>
        </r>
      </text>
    </comment>
    <comment ref="E29" authorId="0">
      <text>
        <r>
          <rPr>
            <b/>
            <sz val="8"/>
            <rFont val="Tahoma"/>
            <family val="0"/>
          </rPr>
          <t>Suggested standard value $60  as used in Holmes Sackett &amp; Associates Benchmarking and it is assumed that the opening and closing values are the same</t>
        </r>
      </text>
    </comment>
    <comment ref="G31" authorId="0">
      <text>
        <r>
          <rPr>
            <b/>
            <sz val="8"/>
            <rFont val="Tahoma"/>
            <family val="0"/>
          </rPr>
          <t>From transaction records</t>
        </r>
        <r>
          <rPr>
            <sz val="8"/>
            <rFont val="Tahoma"/>
            <family val="0"/>
          </rPr>
          <t xml:space="preserve">
</t>
        </r>
      </text>
    </comment>
    <comment ref="G32" authorId="0">
      <text>
        <r>
          <rPr>
            <b/>
            <sz val="8"/>
            <rFont val="Tahoma"/>
            <family val="0"/>
          </rPr>
          <t>From transaction records</t>
        </r>
        <r>
          <rPr>
            <sz val="8"/>
            <rFont val="Tahoma"/>
            <family val="0"/>
          </rPr>
          <t xml:space="preserve">
</t>
        </r>
        <r>
          <rPr>
            <b/>
            <sz val="8"/>
            <rFont val="Tahoma"/>
            <family val="2"/>
          </rPr>
          <t>Value of lamb sales includes skins</t>
        </r>
      </text>
    </comment>
    <comment ref="E39" authorId="0">
      <text>
        <r>
          <rPr>
            <b/>
            <sz val="8"/>
            <rFont val="Tahoma"/>
            <family val="0"/>
          </rPr>
          <t>Suggested standard value $80  as used in Holmes Sackett &amp; Associates Benchmarking and it is assumed that the opening and closing values are the same</t>
        </r>
      </text>
    </comment>
    <comment ref="E40" authorId="0">
      <text>
        <r>
          <rPr>
            <b/>
            <sz val="8"/>
            <rFont val="Tahoma"/>
            <family val="0"/>
          </rPr>
          <t>Suggested standard value $300  as used in Holmes Sackett &amp; Associates Benchmarking and it is assumed that the opening and closing values are the same</t>
        </r>
      </text>
    </comment>
    <comment ref="E47" authorId="0">
      <text>
        <r>
          <rPr>
            <b/>
            <sz val="8"/>
            <rFont val="Tahoma"/>
            <family val="0"/>
          </rPr>
          <t>Suggested standard value $80  as used in Holmes Sackett &amp; Associates Benchmarking and it is assumed that the opening and closing values are the same</t>
        </r>
      </text>
    </comment>
    <comment ref="E48" authorId="0">
      <text>
        <r>
          <rPr>
            <b/>
            <sz val="8"/>
            <rFont val="Tahoma"/>
            <family val="0"/>
          </rPr>
          <t>Suggested standard value $300  as used in Holmes Sackett &amp; Associates Benchmarking and it is assumed that the opening and closing values are the same</t>
        </r>
      </text>
    </comment>
    <comment ref="G54" authorId="0">
      <text>
        <r>
          <rPr>
            <b/>
            <sz val="8"/>
            <rFont val="Tahoma"/>
            <family val="0"/>
          </rPr>
          <t>Include any ewes transferred from the Merino flock at a standard value (eg $60/head)</t>
        </r>
        <r>
          <rPr>
            <sz val="8"/>
            <rFont val="Tahoma"/>
            <family val="0"/>
          </rPr>
          <t xml:space="preserve">
</t>
        </r>
      </text>
    </comment>
    <comment ref="G60" authorId="0">
      <text>
        <r>
          <rPr>
            <b/>
            <sz val="8"/>
            <rFont val="Tahoma"/>
            <family val="0"/>
          </rPr>
          <t>Include only wool sold from this enterprise</t>
        </r>
        <r>
          <rPr>
            <sz val="8"/>
            <rFont val="Tahoma"/>
            <family val="0"/>
          </rPr>
          <t xml:space="preserve">
</t>
        </r>
      </text>
    </comment>
    <comment ref="G67" authorId="0">
      <text>
        <r>
          <rPr>
            <b/>
            <sz val="8"/>
            <rFont val="Tahoma"/>
            <family val="0"/>
          </rPr>
          <t>Include any permanent paid labour (casual labour goes in 25) and not owner/operator or family members; include all on-costs, eg workers compensation, superannuation, etc</t>
        </r>
      </text>
    </comment>
    <comment ref="E70" authorId="0">
      <text>
        <r>
          <rPr>
            <b/>
            <sz val="8"/>
            <rFont val="Tahoma"/>
            <family val="0"/>
          </rPr>
          <t>This is an allowance for the 'manager' of the business; if 'manager' is less than full time, pro rata the $50,000 annual allowance, ie 50% = $25,000 pa; exclude off-farm labour</t>
        </r>
      </text>
    </comment>
    <comment ref="E73" authorId="0">
      <text>
        <r>
          <rPr>
            <b/>
            <sz val="8"/>
            <rFont val="Tahoma"/>
            <family val="0"/>
          </rPr>
          <t>Only include if not already included above</t>
        </r>
        <r>
          <rPr>
            <sz val="8"/>
            <rFont val="Tahoma"/>
            <family val="0"/>
          </rPr>
          <t xml:space="preserve">
</t>
        </r>
      </text>
    </comment>
    <comment ref="G77" authorId="0">
      <text>
        <r>
          <rPr>
            <b/>
            <sz val="8"/>
            <rFont val="Tahoma"/>
            <family val="0"/>
          </rPr>
          <t>Estimate if time records not available</t>
        </r>
      </text>
    </comment>
    <comment ref="G83" authorId="0">
      <text>
        <r>
          <rPr>
            <b/>
            <sz val="8"/>
            <rFont val="Tahoma"/>
            <family val="0"/>
          </rPr>
          <t>Includes drenches, dips, vaccines and vet costs</t>
        </r>
      </text>
    </comment>
    <comment ref="G84" authorId="0">
      <text>
        <r>
          <rPr>
            <b/>
            <sz val="8"/>
            <rFont val="Tahoma"/>
            <family val="0"/>
          </rPr>
          <t>Includes marking, classing, mustering and casual labour used for the lamb enterprise, (excluding shearing and crutching)</t>
        </r>
        <r>
          <rPr>
            <sz val="8"/>
            <rFont val="Tahoma"/>
            <family val="0"/>
          </rPr>
          <t xml:space="preserve">
</t>
        </r>
      </text>
    </comment>
    <comment ref="E86" authorId="0">
      <text>
        <r>
          <rPr>
            <b/>
            <sz val="8"/>
            <rFont val="Tahoma"/>
            <family val="0"/>
          </rPr>
          <t>Tonnes</t>
        </r>
      </text>
    </comment>
    <comment ref="F86" authorId="0">
      <text>
        <r>
          <rPr>
            <b/>
            <sz val="8"/>
            <rFont val="Tahoma"/>
            <family val="0"/>
          </rPr>
          <t>Value/tonne ($)</t>
        </r>
        <r>
          <rPr>
            <sz val="8"/>
            <rFont val="Tahoma"/>
            <family val="0"/>
          </rPr>
          <t xml:space="preserve">
Feed should be valued at market price, not cost of production because if it wasn't fed to stock it could have been sold on the market</t>
        </r>
      </text>
    </comment>
    <comment ref="E89" authorId="0">
      <text>
        <r>
          <rPr>
            <b/>
            <sz val="8"/>
            <rFont val="Tahoma"/>
            <family val="0"/>
          </rPr>
          <t>Tonnes</t>
        </r>
      </text>
    </comment>
    <comment ref="F89" authorId="0">
      <text>
        <r>
          <rPr>
            <b/>
            <sz val="8"/>
            <rFont val="Tahoma"/>
            <family val="0"/>
          </rPr>
          <t>Value/tonne ($)</t>
        </r>
        <r>
          <rPr>
            <sz val="8"/>
            <rFont val="Tahoma"/>
            <family val="0"/>
          </rPr>
          <t xml:space="preserve">
Feed should be valued at market price, not cost of production because if it wasn't fed to stock it could have been sold on the market</t>
        </r>
      </text>
    </comment>
    <comment ref="G91" authorId="0">
      <text>
        <r>
          <rPr>
            <b/>
            <sz val="8"/>
            <rFont val="Tahoma"/>
            <family val="0"/>
          </rPr>
          <t>Include cost of all lamb, ewe and ram transport (not involved in selling costs)</t>
        </r>
        <r>
          <rPr>
            <sz val="8"/>
            <rFont val="Tahoma"/>
            <family val="0"/>
          </rPr>
          <t xml:space="preserve">
</t>
        </r>
      </text>
    </comment>
    <comment ref="G92" authorId="0">
      <text>
        <r>
          <rPr>
            <b/>
            <sz val="8"/>
            <rFont val="Tahoma"/>
            <family val="0"/>
          </rPr>
          <t>For all sheep and wool sold; include freight, commissions, fees, taxes and levies</t>
        </r>
        <r>
          <rPr>
            <sz val="8"/>
            <rFont val="Tahoma"/>
            <family val="0"/>
          </rPr>
          <t xml:space="preserve">
</t>
        </r>
      </text>
    </comment>
    <comment ref="G93" authorId="0">
      <text>
        <r>
          <rPr>
            <b/>
            <sz val="8"/>
            <rFont val="Tahoma"/>
            <family val="0"/>
          </rPr>
          <t>Include cost of shearing, crutching, mulesing, wool packs, emery paper, combs, cutters and any other associated expenses</t>
        </r>
        <r>
          <rPr>
            <sz val="8"/>
            <rFont val="Tahoma"/>
            <family val="0"/>
          </rPr>
          <t xml:space="preserve">
</t>
        </r>
      </text>
    </comment>
    <comment ref="G100" authorId="0">
      <text>
        <r>
          <rPr>
            <b/>
            <sz val="8"/>
            <rFont val="Tahoma"/>
            <family val="0"/>
          </rPr>
          <t>Includes vehicles, motor bikes, tractors, etc; do not include labour if already accounted for previously</t>
        </r>
      </text>
    </comment>
    <comment ref="G101" authorId="0">
      <text>
        <r>
          <rPr>
            <b/>
            <sz val="8"/>
            <rFont val="Tahoma"/>
            <family val="0"/>
          </rPr>
          <t>Includes public liability, sickness and accident insurance</t>
        </r>
      </text>
    </comment>
    <comment ref="G102" authorId="0">
      <text>
        <r>
          <rPr>
            <b/>
            <sz val="8"/>
            <rFont val="Tahoma"/>
            <family val="0"/>
          </rPr>
          <t>Telephone, fax, postage, general office expenses; do not include labour if already account for previously</t>
        </r>
      </text>
    </comment>
    <comment ref="G103" authorId="0">
      <text>
        <r>
          <rPr>
            <b/>
            <sz val="8"/>
            <rFont val="Tahoma"/>
            <family val="0"/>
          </rPr>
          <t>Rates include shire, RLP Board and council</t>
        </r>
        <r>
          <rPr>
            <sz val="8"/>
            <rFont val="Tahoma"/>
            <family val="0"/>
          </rPr>
          <t xml:space="preserve">
</t>
        </r>
      </text>
    </comment>
    <comment ref="G104" authorId="0">
      <text>
        <r>
          <rPr>
            <b/>
            <sz val="8"/>
            <rFont val="Tahoma"/>
            <family val="0"/>
          </rPr>
          <t>Includes petrol, distillate, fuel oils and lubricants. Exclude personal use.</t>
        </r>
        <r>
          <rPr>
            <sz val="8"/>
            <rFont val="Tahoma"/>
            <family val="0"/>
          </rPr>
          <t xml:space="preserve">
</t>
        </r>
      </text>
    </comment>
    <comment ref="G105" authorId="0">
      <text>
        <r>
          <rPr>
            <b/>
            <sz val="8"/>
            <rFont val="Tahoma"/>
            <family val="0"/>
          </rPr>
          <t>Exclude personal use</t>
        </r>
        <r>
          <rPr>
            <sz val="8"/>
            <rFont val="Tahoma"/>
            <family val="0"/>
          </rPr>
          <t xml:space="preserve">
</t>
        </r>
      </text>
    </comment>
    <comment ref="G106" authorId="0">
      <text>
        <r>
          <rPr>
            <b/>
            <sz val="8"/>
            <rFont val="Tahoma"/>
            <family val="0"/>
          </rPr>
          <t>Use the depreciation figures from your most recent tax return</t>
        </r>
      </text>
    </comment>
    <comment ref="G107" authorId="0">
      <text>
        <r>
          <rPr>
            <b/>
            <sz val="8"/>
            <rFont val="Tahoma"/>
            <family val="0"/>
          </rPr>
          <t>Include chemicals, fertiliser, irrigation, seed</t>
        </r>
      </text>
    </comment>
    <comment ref="G108" authorId="0">
      <text>
        <r>
          <rPr>
            <b/>
            <sz val="8"/>
            <rFont val="Tahoma"/>
            <family val="0"/>
          </rPr>
          <t>Include items not already accounted for</t>
        </r>
      </text>
    </comment>
    <comment ref="G121" authorId="0">
      <text>
        <r>
          <rPr>
            <b/>
            <sz val="8"/>
            <rFont val="Tahoma"/>
            <family val="0"/>
          </rPr>
          <t>Do not include off-farm contracting or labour or off-farm investment income</t>
        </r>
        <r>
          <rPr>
            <sz val="8"/>
            <rFont val="Tahoma"/>
            <family val="0"/>
          </rPr>
          <t xml:space="preserve">
</t>
        </r>
      </text>
    </comment>
    <comment ref="G124" authorId="0">
      <text>
        <r>
          <rPr>
            <b/>
            <sz val="8"/>
            <rFont val="Tahoma"/>
            <family val="0"/>
          </rPr>
          <t>Overhead costs are allocated according to the income produced from the lamb enterprise</t>
        </r>
        <r>
          <rPr>
            <sz val="8"/>
            <rFont val="Tahoma"/>
            <family val="0"/>
          </rPr>
          <t xml:space="preserve">
</t>
        </r>
      </text>
    </comment>
  </commentList>
</comments>
</file>

<file path=xl/comments3.xml><?xml version="1.0" encoding="utf-8"?>
<comments xmlns="http://schemas.openxmlformats.org/spreadsheetml/2006/main">
  <authors>
    <author>Holmes Sackett &amp; Associates</author>
    <author>Sandy</author>
    <author>Liz</author>
  </authors>
  <commentList>
    <comment ref="L51" authorId="0">
      <text>
        <r>
          <rPr>
            <sz val="8"/>
            <rFont val="Tahoma"/>
            <family val="2"/>
          </rPr>
          <t>Include any ewes transferred from the Merino flock at their market value (eg $50/head)</t>
        </r>
      </text>
    </comment>
    <comment ref="L66" authorId="0">
      <text>
        <r>
          <rPr>
            <sz val="8"/>
            <rFont val="Tahoma"/>
            <family val="2"/>
          </rPr>
          <t>Include any permanent paid labour (casual labour goes in 25) and not owner/operator or family members; include all on-costs, eg workers compensation, superannuation, etc</t>
        </r>
      </text>
    </comment>
    <comment ref="I68" authorId="0">
      <text>
        <r>
          <rPr>
            <sz val="8"/>
            <rFont val="Tahoma"/>
            <family val="2"/>
          </rPr>
          <t>This is an allowance for the 'manager' of the business; if 'manager' is less than full time, pro rata the $55,000 annual allowance, ie 50% = $27,500 pa; exclude off-farm labour</t>
        </r>
      </text>
    </comment>
    <comment ref="I70" authorId="0">
      <text>
        <r>
          <rPr>
            <sz val="8"/>
            <rFont val="Tahoma"/>
            <family val="2"/>
          </rPr>
          <t>Only include if not already included above.</t>
        </r>
      </text>
    </comment>
    <comment ref="L74" authorId="0">
      <text>
        <r>
          <rPr>
            <sz val="8"/>
            <rFont val="Tahoma"/>
            <family val="2"/>
          </rPr>
          <t>Estimate if time records not available</t>
        </r>
      </text>
    </comment>
    <comment ref="I83" authorId="0">
      <text>
        <r>
          <rPr>
            <sz val="8"/>
            <rFont val="Tahoma"/>
            <family val="0"/>
          </rPr>
          <t>Feed should be valued at market price, not cost of production because if it wasn't fed to stock it could have been sold on the market</t>
        </r>
      </text>
    </comment>
    <comment ref="L80" authorId="0">
      <text>
        <r>
          <rPr>
            <sz val="8"/>
            <rFont val="Tahoma"/>
            <family val="2"/>
          </rPr>
          <t>Includes drenches, dips, vaccines and vet costs</t>
        </r>
      </text>
    </comment>
    <comment ref="L81" authorId="0">
      <text>
        <r>
          <rPr>
            <sz val="8"/>
            <rFont val="Tahoma"/>
            <family val="2"/>
          </rPr>
          <t>Includes marking, classing, mustering and casual labour used for the lamb enterprise, (excluding shearing and crutching).</t>
        </r>
      </text>
    </comment>
    <comment ref="L88" authorId="0">
      <text>
        <r>
          <rPr>
            <sz val="8"/>
            <rFont val="Tahoma"/>
            <family val="2"/>
          </rPr>
          <t>Include cost of all lamb, ewe and ram transport (not involved in selling costs)</t>
        </r>
      </text>
    </comment>
    <comment ref="L89" authorId="0">
      <text>
        <r>
          <rPr>
            <sz val="8"/>
            <rFont val="Tahoma"/>
            <family val="2"/>
          </rPr>
          <t>For all sheep and wool sold; include freight, commissions, fees, taxes and levies</t>
        </r>
      </text>
    </comment>
    <comment ref="L90" authorId="0">
      <text>
        <r>
          <rPr>
            <sz val="8"/>
            <rFont val="Tahoma"/>
            <family val="2"/>
          </rPr>
          <t>Include cost of shearing, crutching, mulesing, wool packs, emery paper, combs, cutters and any other associated expenses</t>
        </r>
      </text>
    </comment>
    <comment ref="L98" authorId="0">
      <text>
        <r>
          <rPr>
            <sz val="8"/>
            <rFont val="Tahoma"/>
            <family val="2"/>
          </rPr>
          <t>Includes vehicles, motor bikes, tractors, etc; do not include labour if already accounted for previously</t>
        </r>
      </text>
    </comment>
    <comment ref="L99" authorId="0">
      <text>
        <r>
          <rPr>
            <sz val="8"/>
            <rFont val="Tahoma"/>
            <family val="2"/>
          </rPr>
          <t>Includes public liability, sickness and accident insurance</t>
        </r>
      </text>
    </comment>
    <comment ref="L100" authorId="0">
      <text>
        <r>
          <rPr>
            <sz val="8"/>
            <rFont val="Tahoma"/>
            <family val="2"/>
          </rPr>
          <t>Telephone, fax, postage, general office expenses; do not include labour if already account for previously</t>
        </r>
      </text>
    </comment>
    <comment ref="L101" authorId="0">
      <text>
        <r>
          <rPr>
            <sz val="8"/>
            <rFont val="Tahoma"/>
            <family val="2"/>
          </rPr>
          <t xml:space="preserve">Rates include shire, RLP Board and council
</t>
        </r>
      </text>
    </comment>
    <comment ref="L102" authorId="0">
      <text>
        <r>
          <rPr>
            <sz val="8"/>
            <rFont val="Tahoma"/>
            <family val="2"/>
          </rPr>
          <t>Includes petrol, distillate, fuel oils and lubricants. Exclude personal use.</t>
        </r>
      </text>
    </comment>
    <comment ref="L103" authorId="0">
      <text>
        <r>
          <rPr>
            <sz val="8"/>
            <rFont val="Tahoma"/>
            <family val="2"/>
          </rPr>
          <t xml:space="preserve">Exclude personal use
</t>
        </r>
      </text>
    </comment>
    <comment ref="L104" authorId="0">
      <text>
        <r>
          <rPr>
            <sz val="8"/>
            <rFont val="Tahoma"/>
            <family val="2"/>
          </rPr>
          <t>Use the depreciation figures from your most recent tax return</t>
        </r>
      </text>
    </comment>
    <comment ref="L105" authorId="0">
      <text>
        <r>
          <rPr>
            <sz val="8"/>
            <rFont val="Tahoma"/>
            <family val="2"/>
          </rPr>
          <t>Include chemicals, fertiliser, irrigation, seed</t>
        </r>
      </text>
    </comment>
    <comment ref="L107" authorId="0">
      <text>
        <r>
          <rPr>
            <sz val="8"/>
            <rFont val="Tahoma"/>
            <family val="2"/>
          </rPr>
          <t>Include items not already accounted for</t>
        </r>
      </text>
    </comment>
    <comment ref="L120" authorId="0">
      <text>
        <r>
          <rPr>
            <sz val="8"/>
            <rFont val="Tahoma"/>
            <family val="2"/>
          </rPr>
          <t>Overhead costs are allocated according to the income produced from the wool enterprise</t>
        </r>
      </text>
    </comment>
    <comment ref="J36" authorId="0">
      <text>
        <r>
          <rPr>
            <sz val="8"/>
            <rFont val="Tahoma"/>
            <family val="2"/>
          </rPr>
          <t>Suggested standard value $50 as used in Holmes Sackett &amp; Associates Benchmarking and it is assumed that the opening and closing values are the same.</t>
        </r>
      </text>
    </comment>
    <comment ref="J39" authorId="0">
      <text>
        <r>
          <rPr>
            <sz val="8"/>
            <rFont val="Tahoma"/>
            <family val="2"/>
          </rPr>
          <t>Suggested standard value $300 as used in Holmes Sackett &amp; Associates Benchmarking and it is assumed that the opening and closing values are the same.</t>
        </r>
      </text>
    </comment>
    <comment ref="E11" authorId="1">
      <text>
        <r>
          <rPr>
            <sz val="8"/>
            <rFont val="Tahoma"/>
            <family val="0"/>
          </rPr>
          <t>An estimate of fleece weight for opening and closing numbers is necessary where there has been a change in shearing date or a significant change in sheep numbers from opening to closing which will effect the amount of wool harvested.</t>
        </r>
      </text>
    </comment>
    <comment ref="G16" authorId="1">
      <text>
        <r>
          <rPr>
            <sz val="8"/>
            <rFont val="Tahoma"/>
            <family val="0"/>
          </rPr>
          <t>This is harvested wool that is as yet unsold.</t>
        </r>
      </text>
    </comment>
    <comment ref="G48" authorId="1">
      <text>
        <r>
          <rPr>
            <sz val="8"/>
            <rFont val="Tahoma"/>
            <family val="0"/>
          </rPr>
          <t>Use the average wool price from wool sold to put a value on wool sold with livestock. This is significant particularly where sheep are sold in their wool.</t>
        </r>
      </text>
    </comment>
    <comment ref="J37" authorId="1">
      <text>
        <r>
          <rPr>
            <sz val="8"/>
            <rFont val="Tahoma"/>
            <family val="0"/>
          </rPr>
          <t>Suggested standard value $40 as used in Holmes Sackett &amp; Associates Benchmarking and it is assumed that the opening and closing values are the same.</t>
        </r>
      </text>
    </comment>
    <comment ref="J38" authorId="1">
      <text>
        <r>
          <rPr>
            <sz val="8"/>
            <rFont val="Tahoma"/>
            <family val="0"/>
          </rPr>
          <t>Suggested standard value $40 as used in Holmes Sackett &amp; Associates Benchmarking and it is assumed that the opening and closing values are the same.</t>
        </r>
      </text>
    </comment>
    <comment ref="G56" authorId="1">
      <text>
        <r>
          <rPr>
            <sz val="8"/>
            <rFont val="Tahoma"/>
            <family val="0"/>
          </rPr>
          <t>Use the average wool price from wool sold to put a value on wool purchased with livestock. This is significant particularly where sheep are purchased with significant amounts of wool.</t>
        </r>
      </text>
    </comment>
    <comment ref="L87" authorId="2">
      <text>
        <r>
          <rPr>
            <sz val="8"/>
            <rFont val="Tahoma"/>
            <family val="2"/>
          </rPr>
          <t>Cost of agistment for sheep sent away</t>
        </r>
        <r>
          <rPr>
            <sz val="8"/>
            <rFont val="Tahoma"/>
            <family val="0"/>
          </rPr>
          <t xml:space="preserve">
</t>
        </r>
      </text>
    </comment>
    <comment ref="L106" authorId="2">
      <text>
        <r>
          <rPr>
            <sz val="8"/>
            <rFont val="Tahoma"/>
            <family val="2"/>
          </rPr>
          <t>Farm usage only for all private &amp; farm vehicles (cars, utes, 4WD, trucks, bikes) - registrations and licences, insurance, R&amp;M</t>
        </r>
      </text>
    </comment>
  </commentList>
</comments>
</file>

<file path=xl/sharedStrings.xml><?xml version="1.0" encoding="utf-8"?>
<sst xmlns="http://schemas.openxmlformats.org/spreadsheetml/2006/main" count="370" uniqueCount="301">
  <si>
    <t>Opening Number</t>
  </si>
  <si>
    <t>Closing Number</t>
  </si>
  <si>
    <t>Total quantity of home grown feed fed out:</t>
  </si>
  <si>
    <t>Transport &amp; Cartage</t>
  </si>
  <si>
    <t>Cost of additional family labour (not already included in above)</t>
  </si>
  <si>
    <t>TOTAL OVERHEAD COSTS</t>
  </si>
  <si>
    <t>General insurance</t>
  </si>
  <si>
    <t>Administration</t>
  </si>
  <si>
    <t>Fuel and oil</t>
  </si>
  <si>
    <t>Electricity and gas</t>
  </si>
  <si>
    <t>Depreciation</t>
  </si>
  <si>
    <t>Other</t>
  </si>
  <si>
    <t>Total quantity of purchased feed fed out:</t>
  </si>
  <si>
    <t>Value</t>
  </si>
  <si>
    <t>Ewes</t>
  </si>
  <si>
    <t>Lambs</t>
  </si>
  <si>
    <t>Rams</t>
  </si>
  <si>
    <t>Percentage time on lamb enterprise work</t>
  </si>
  <si>
    <t>Total cost of lamb production</t>
  </si>
  <si>
    <t>($/hd)</t>
  </si>
  <si>
    <t>% of income from lamb enterprise</t>
  </si>
  <si>
    <t>Sheep &amp; wool trading Income</t>
  </si>
  <si>
    <t>Day/Month/Year</t>
  </si>
  <si>
    <t>Kgs/Head lwt</t>
  </si>
  <si>
    <t>Total Kgs lwt</t>
  </si>
  <si>
    <t>Lamb opening liveweight</t>
  </si>
  <si>
    <t>Lamb closing liveweight</t>
  </si>
  <si>
    <t>Total liveweight of lamb sold (kg)</t>
  </si>
  <si>
    <t>Total liveweight of lamb purchased (kg)</t>
  </si>
  <si>
    <t>$/head</t>
  </si>
  <si>
    <t>Total Value ($)</t>
  </si>
  <si>
    <t>Lamb opening value</t>
  </si>
  <si>
    <t>Lamb closing value</t>
  </si>
  <si>
    <t>Total value of lamb purchased</t>
  </si>
  <si>
    <t>Total value of lamb sold (including skins)</t>
  </si>
  <si>
    <t>NET LAMB TRADING INCOME</t>
  </si>
  <si>
    <t>TOTAL KG OF LAMB PRODUCED</t>
  </si>
  <si>
    <t>Lamb enterprise opening values</t>
  </si>
  <si>
    <t>Ewe opening value</t>
  </si>
  <si>
    <t>Ram opening value</t>
  </si>
  <si>
    <t>Wool opening value</t>
  </si>
  <si>
    <t>Total opening value</t>
  </si>
  <si>
    <t>Lamb enterprise closing values</t>
  </si>
  <si>
    <t>Ewe closing value</t>
  </si>
  <si>
    <t>Ram closing value</t>
  </si>
  <si>
    <t>Wool closing value</t>
  </si>
  <si>
    <t>Lamb enterprise purchases/transfers</t>
  </si>
  <si>
    <t>Total ram purchases ($)</t>
  </si>
  <si>
    <t>Lamb enterprise sales</t>
  </si>
  <si>
    <t>Total ewe and ram sales ($)</t>
  </si>
  <si>
    <t>Total wool sold ($)</t>
  </si>
  <si>
    <t>Total purchase value</t>
  </si>
  <si>
    <t>Total sale value</t>
  </si>
  <si>
    <t>NET SHEEP AND WOOL INCOME</t>
  </si>
  <si>
    <t>A</t>
  </si>
  <si>
    <t>B</t>
  </si>
  <si>
    <t>C</t>
  </si>
  <si>
    <t>D</t>
  </si>
  <si>
    <t>E</t>
  </si>
  <si>
    <t>F</t>
  </si>
  <si>
    <t>G</t>
  </si>
  <si>
    <t>Total labour costs for full year for all enterprises</t>
  </si>
  <si>
    <t>Cost of permanent employees ($)</t>
  </si>
  <si>
    <t>Owner/operator allowance</t>
  </si>
  <si>
    <t>Number</t>
  </si>
  <si>
    <t>Total labour cost</t>
  </si>
  <si>
    <t>Total flock health costs</t>
  </si>
  <si>
    <t>Selling costs (lamb, sheep and wool)</t>
  </si>
  <si>
    <t>Shearing and crutching</t>
  </si>
  <si>
    <t>Contractors and casual labour for lamb work (excludes shearing &amp; crutching)</t>
  </si>
  <si>
    <t>Pasture costs</t>
  </si>
  <si>
    <t>(Your most recent tax return may be useful.  If not able to separate gross incomes, only LAMB ENTERPRISE GROSS INCOME and TOTAL GROSS INCOME are necessary)</t>
  </si>
  <si>
    <t>Year:</t>
  </si>
  <si>
    <t>GROSS INCOME</t>
  </si>
  <si>
    <t>LAMB ENTERPRISE</t>
  </si>
  <si>
    <t>OTHER SHEEP ENTERPRISE(S)</t>
  </si>
  <si>
    <t>CATTLE ENTERPRISE</t>
  </si>
  <si>
    <t>CROPPING ENTERPRISE</t>
  </si>
  <si>
    <t>TOTAL GROSS INCOME</t>
  </si>
  <si>
    <t>M</t>
  </si>
  <si>
    <t>I</t>
  </si>
  <si>
    <t>J</t>
  </si>
  <si>
    <t>H</t>
  </si>
  <si>
    <t>Proportion of income lamb of total lamb enterprise</t>
  </si>
  <si>
    <t>O</t>
  </si>
  <si>
    <t>N</t>
  </si>
  <si>
    <t>Total cost of lamb enterprise</t>
  </si>
  <si>
    <t>P</t>
  </si>
  <si>
    <t>Total kg lamb produced (liveweight)</t>
  </si>
  <si>
    <t>Q</t>
  </si>
  <si>
    <t>Total kg lamb produced (dressed weight)</t>
  </si>
  <si>
    <t>R</t>
  </si>
  <si>
    <t>COST OF PRODUCTION PER KG LAMB DRESSED WEIGHT</t>
  </si>
  <si>
    <t>The MLA cost of production calculator for lamb</t>
  </si>
  <si>
    <t>(a)</t>
  </si>
  <si>
    <t>(b)</t>
  </si>
  <si>
    <t>(c)</t>
  </si>
  <si>
    <t>(d)</t>
  </si>
  <si>
    <t>(e)</t>
  </si>
  <si>
    <t>(f)</t>
  </si>
  <si>
    <t>(g)</t>
  </si>
  <si>
    <t>(h)</t>
  </si>
  <si>
    <t>All figures are GST exclusive</t>
  </si>
  <si>
    <t>Lamb production</t>
  </si>
  <si>
    <t>Total lamb production</t>
  </si>
  <si>
    <t>(c) x (g)</t>
  </si>
  <si>
    <t>(d) x (h)</t>
  </si>
  <si>
    <t>(4+2-3-1)</t>
  </si>
  <si>
    <t>Lamb trading income</t>
  </si>
  <si>
    <t>(i)</t>
  </si>
  <si>
    <t>(j)</t>
  </si>
  <si>
    <t>(c) x (i)</t>
  </si>
  <si>
    <t>(8+6-7-5)</t>
  </si>
  <si>
    <t>(k)</t>
  </si>
  <si>
    <t>(l)</t>
  </si>
  <si>
    <t>(m)</t>
  </si>
  <si>
    <t>(n)</t>
  </si>
  <si>
    <t>(o)</t>
  </si>
  <si>
    <t>(p)</t>
  </si>
  <si>
    <t>(q)</t>
  </si>
  <si>
    <t>(r)</t>
  </si>
  <si>
    <t>(s)</t>
  </si>
  <si>
    <t>(t)</t>
  </si>
  <si>
    <t>(u)</t>
  </si>
  <si>
    <t>(v)</t>
  </si>
  <si>
    <t>(a) x (k)</t>
  </si>
  <si>
    <t>(e) x (l)</t>
  </si>
  <si>
    <t>(b) x (m)</t>
  </si>
  <si>
    <t>(f) x (n)</t>
  </si>
  <si>
    <t>(9+10+11)</t>
  </si>
  <si>
    <t>(12+13+14)</t>
  </si>
  <si>
    <t>(15+16)</t>
  </si>
  <si>
    <t>(17+18)</t>
  </si>
  <si>
    <t>(D+F-C-E)</t>
  </si>
  <si>
    <t>(o) x (p)</t>
  </si>
  <si>
    <t>(19+20+21)</t>
  </si>
  <si>
    <t>(q) + (r)</t>
  </si>
  <si>
    <t>(22x23</t>
  </si>
  <si>
    <t>Lamb enterprise costs</t>
  </si>
  <si>
    <t>(s) x (t)</t>
  </si>
  <si>
    <t>(u) x (v)</t>
  </si>
  <si>
    <t>(add 24 through 30)</t>
  </si>
  <si>
    <t>Overhead costs for whole farm business</t>
  </si>
  <si>
    <t>Repairs and maintenance: shed, yards, fences, land</t>
  </si>
  <si>
    <t>(add 30 through 40)</t>
  </si>
  <si>
    <t>Calculating the percentage of overhead costs allocated to lamb enterprise</t>
  </si>
  <si>
    <t>K</t>
  </si>
  <si>
    <t>(add 41 though 45)</t>
  </si>
  <si>
    <t>(B + G)</t>
  </si>
  <si>
    <t>Calculating cost of production per kg lamb dressed weight</t>
  </si>
  <si>
    <t>(K x J)</t>
  </si>
  <si>
    <t>(H + I + M)</t>
  </si>
  <si>
    <r>
      <t xml:space="preserve">(41 </t>
    </r>
    <r>
      <rPr>
        <b/>
        <sz val="9"/>
        <color indexed="10"/>
        <rFont val="Arial"/>
        <family val="0"/>
      </rPr>
      <t>÷</t>
    </r>
    <r>
      <rPr>
        <b/>
        <sz val="9"/>
        <color indexed="10"/>
        <rFont val="Arial"/>
        <family val="2"/>
      </rPr>
      <t xml:space="preserve"> 46)</t>
    </r>
  </si>
  <si>
    <t>(P ÷ R)</t>
  </si>
  <si>
    <t>(B ÷(B + G)</t>
  </si>
  <si>
    <t>(N x O)</t>
  </si>
  <si>
    <t>(from A)</t>
  </si>
  <si>
    <t>OTHER</t>
  </si>
  <si>
    <t>Note:  This figure is inclusive of skin values and therefore is not directly comparable to over-the hook prices.
If the price you are offered is not inclusive of skins then you can compare as follows:
1.  Multiply your cost of production by the dressed weight of lambs for which you have been offered the price.  This will give you the total cost of producing the lamb with its skin.
2.  Deduct the current skin value from the total cost to give the net cost of producing the lamb without its skin.
3.  Divide the cost of producing the lamb without its skin by the dressed weight to give the price required per kilogram of lamb dressed weight to ensure you meet the cost of producing the lamb with its skin on.</t>
  </si>
  <si>
    <t>Liveweights (lwt) - from transaction records or weighing a sample; if not available use an estimate</t>
  </si>
  <si>
    <t>Total closing value</t>
  </si>
  <si>
    <t>Total ewe purchases/transfers ($)</t>
  </si>
  <si>
    <t>Repairs and maintenance: plant &amp; equipment</t>
  </si>
  <si>
    <t>Overheads attributed to lamb enterprise</t>
  </si>
  <si>
    <t>Colour legend:</t>
  </si>
  <si>
    <t>a blue box with borders means that data should be entered in the cell.</t>
  </si>
  <si>
    <t>a white box means the cell contains a formula. Don't attempt to add data to a cell coloured like this.</t>
  </si>
  <si>
    <t>2004/05</t>
  </si>
  <si>
    <t>Rates and rents</t>
  </si>
  <si>
    <t>Notes which are applicable to inputs have been included as comments on the appropriate cell</t>
  </si>
  <si>
    <t>Where there are recommended standard values, these values have been left in the cell and should appear as the default value</t>
  </si>
  <si>
    <t>(Q x 0.45)</t>
  </si>
  <si>
    <t>Treatment Area</t>
  </si>
  <si>
    <t>Overhead Costs ($/Ha)</t>
  </si>
  <si>
    <t>Sheep Trading Account</t>
  </si>
  <si>
    <t>Wethers</t>
  </si>
  <si>
    <t>Weaners</t>
  </si>
  <si>
    <t>Total weaner purchases ($)</t>
  </si>
  <si>
    <t>Total ewe purchases ($)</t>
  </si>
  <si>
    <t>Total ewe sales/transfers ($)</t>
  </si>
  <si>
    <t>Total weaner sales ($)</t>
  </si>
  <si>
    <t>Total wether sales ($)</t>
  </si>
  <si>
    <t>Total ram sales ($)</t>
  </si>
  <si>
    <t>Total purchases ($)</t>
  </si>
  <si>
    <t>Change in Livestock Inventory</t>
  </si>
  <si>
    <t>Inventory Value ($/hd)</t>
  </si>
  <si>
    <t>Wool Trading Account</t>
  </si>
  <si>
    <t>Opening Fleece Weight</t>
  </si>
  <si>
    <t>Closing Fleece Weight</t>
  </si>
  <si>
    <t>The AWI Wool Cost of Production Calculator</t>
  </si>
  <si>
    <t>Fleece Weight</t>
  </si>
  <si>
    <t>No. Sold or Transferred</t>
  </si>
  <si>
    <t>No. Purchased</t>
  </si>
  <si>
    <t>Total wool purchases with livestock</t>
  </si>
  <si>
    <t>Estimated Fleece Weight</t>
  </si>
  <si>
    <t>Total Opening Inventory</t>
  </si>
  <si>
    <t>Total Closing Inventory</t>
  </si>
  <si>
    <t>Wool Sold (kg clean)</t>
  </si>
  <si>
    <t>Starting Month</t>
  </si>
  <si>
    <t>Ending Month</t>
  </si>
  <si>
    <t>Total wool sales with livestock (kg clean)</t>
  </si>
  <si>
    <t>Wool enterprise costs</t>
  </si>
  <si>
    <t>Quantity (T)</t>
  </si>
  <si>
    <t>Value ($/T)</t>
  </si>
  <si>
    <t>Calculating cost of production per kg wool clean</t>
  </si>
  <si>
    <t>(Your most recent tax return may be useful.  If not able to separate gross incomes, only WOOL ENTERPRISE GROSS INCOME and TOTAL GROSS INCOME are necessary)</t>
  </si>
  <si>
    <t>OTHER FARM INCOME</t>
  </si>
  <si>
    <t>TOTAL GROSS FARM INCOME</t>
  </si>
  <si>
    <t>Clean Fleece Weight on Sales</t>
  </si>
  <si>
    <t>Percentage time on wool enterprise work</t>
  </si>
  <si>
    <t>Value of Opening Shorn Wool Inventory ($/kg clean)</t>
  </si>
  <si>
    <t>Opening Fleece Weight (kg clean)</t>
  </si>
  <si>
    <t>Opening Shorn Wool Inventory (kg clean)</t>
  </si>
  <si>
    <t>Closing Fleece Weight (kg clean)</t>
  </si>
  <si>
    <t>Closing Shorn Wool Inventory (kg clean)</t>
  </si>
  <si>
    <t>Value of Closing Shorn Wool Inventory ($/kg clean)</t>
  </si>
  <si>
    <t>Motor vehicle expenses</t>
  </si>
  <si>
    <t>Total Value Closing Inventory</t>
  </si>
  <si>
    <t>Total Value Opening Wool Inventory</t>
  </si>
  <si>
    <t>b</t>
  </si>
  <si>
    <t>WEIGHTS</t>
  </si>
  <si>
    <t>$/kg</t>
  </si>
  <si>
    <t>Total Values</t>
  </si>
  <si>
    <t>=</t>
  </si>
  <si>
    <t>X</t>
  </si>
  <si>
    <t>SUM OF ABOVE</t>
  </si>
  <si>
    <t>a= SUM OF ABOVE</t>
  </si>
  <si>
    <t>(a+b)</t>
  </si>
  <si>
    <r>
      <t xml:space="preserve">Change 
</t>
    </r>
    <r>
      <rPr>
        <sz val="8"/>
        <rFont val="Arial"/>
        <family val="2"/>
      </rPr>
      <t xml:space="preserve">(Closing minus opening) </t>
    </r>
  </si>
  <si>
    <t xml:space="preserve">                  Total sales/transfers ($)</t>
  </si>
  <si>
    <r>
      <t xml:space="preserve">Change in Wool Inventory
</t>
    </r>
    <r>
      <rPr>
        <sz val="7"/>
        <rFont val="Arial"/>
        <family val="2"/>
      </rPr>
      <t>(closing inventory minus opening inventory plus total wool sales kg/clean minus total wool purchases)</t>
    </r>
  </si>
  <si>
    <r>
      <t xml:space="preserve">Value of Change in Wool Inventory ($)
</t>
    </r>
    <r>
      <rPr>
        <sz val="7"/>
        <rFont val="Arial"/>
        <family val="2"/>
      </rPr>
      <t>(total value closing inventory minus total value opening inventory)</t>
    </r>
  </si>
  <si>
    <t>(Total labour cost multiplied by percentage time on wool enterprise work)</t>
  </si>
  <si>
    <r>
      <t xml:space="preserve">Overheads attributed to wool enterprise
</t>
    </r>
    <r>
      <rPr>
        <sz val="7"/>
        <rFont val="Arial"/>
        <family val="2"/>
      </rPr>
      <t>(Total overhead costs multiplied by % of income from wool enterprise)</t>
    </r>
  </si>
  <si>
    <r>
      <t xml:space="preserve">Total costs incurred by wool enterprise
</t>
    </r>
    <r>
      <rPr>
        <sz val="7"/>
        <rFont val="Arial"/>
        <family val="2"/>
      </rPr>
      <t>(Overheads attributed to wool enterprise plus Total wool enterprise costs plus Total labour cost of wool enterprise)</t>
    </r>
  </si>
  <si>
    <r>
      <t xml:space="preserve">Wool as a proportion of total enterprise income
</t>
    </r>
    <r>
      <rPr>
        <sz val="7"/>
        <rFont val="Arial"/>
        <family val="2"/>
      </rPr>
      <t>(Total value of wool production divided by (Sheep trading income plus total value of wool production))</t>
    </r>
  </si>
  <si>
    <r>
      <t xml:space="preserve">Total kg wool produced (kg clean)
</t>
    </r>
    <r>
      <rPr>
        <sz val="7"/>
        <rFont val="Arial"/>
        <family val="2"/>
      </rPr>
      <t>(Total wool production)</t>
    </r>
  </si>
  <si>
    <r>
      <t xml:space="preserve">COST OF PRODUCTION ($/KG CLEAN)
</t>
    </r>
    <r>
      <rPr>
        <sz val="7"/>
        <color indexed="16"/>
        <rFont val="Arial"/>
        <family val="2"/>
      </rPr>
      <t>(Total cost of wool production divided by Total kg wool produced kg/clean)</t>
    </r>
  </si>
  <si>
    <r>
      <t xml:space="preserve">Total Value of Wool Production
</t>
    </r>
    <r>
      <rPr>
        <sz val="7"/>
        <color indexed="60"/>
        <rFont val="Arial"/>
        <family val="2"/>
      </rPr>
      <t>(Value of change in Wool Inventory plus Total value of sold wool)</t>
    </r>
  </si>
  <si>
    <r>
      <t xml:space="preserve">Total cost of wool production
</t>
    </r>
    <r>
      <rPr>
        <sz val="7"/>
        <rFont val="Arial"/>
        <family val="2"/>
      </rPr>
      <t>(Total costs incurred by wool enterprise multiplied by Wool as a proportion of total enterprise income)</t>
    </r>
  </si>
  <si>
    <r>
      <t xml:space="preserve">% of income from wool enterprise
</t>
    </r>
    <r>
      <rPr>
        <sz val="7"/>
        <rFont val="Arial"/>
        <family val="2"/>
      </rPr>
      <t>(Wool Enterprise divided by Total Gross Farm Income)</t>
    </r>
  </si>
  <si>
    <r>
      <t xml:space="preserve">Average Value ($/kg Clean)
</t>
    </r>
    <r>
      <rPr>
        <sz val="7"/>
        <rFont val="Arial"/>
        <family val="2"/>
      </rPr>
      <t>(Wool sold value$ divided by Wool sold kg clean)</t>
    </r>
  </si>
  <si>
    <t>Total change in livestock Inventory ($)</t>
  </si>
  <si>
    <r>
      <t xml:space="preserve">Sheep Trading Income
</t>
    </r>
    <r>
      <rPr>
        <sz val="7"/>
        <color indexed="60"/>
        <rFont val="Arial"/>
        <family val="2"/>
      </rPr>
      <t xml:space="preserve">(Total change in livestock inventory$ plus Total sales/transfers$ minus Total purchases$ minus (Total wool sales with livestock minus Total wool purchases with livestock)) </t>
    </r>
  </si>
  <si>
    <r>
      <t xml:space="preserve">Total Wool Production
</t>
    </r>
    <r>
      <rPr>
        <sz val="7"/>
        <rFont val="Arial"/>
        <family val="2"/>
      </rPr>
      <t>(Wool sold kg/clean plus Change in Wool Inventory)</t>
    </r>
  </si>
  <si>
    <r>
      <t xml:space="preserve">Total wool sales with livestock ($)
</t>
    </r>
    <r>
      <rPr>
        <sz val="7"/>
        <rFont val="Arial"/>
        <family val="2"/>
      </rPr>
      <t>(Total wool sales with livestock multiplied by Average Value $/kg clean)</t>
    </r>
  </si>
  <si>
    <r>
      <t xml:space="preserve">h = g X </t>
    </r>
    <r>
      <rPr>
        <b/>
        <sz val="12"/>
        <color indexed="10"/>
        <rFont val="Arial"/>
        <family val="2"/>
      </rPr>
      <t>1</t>
    </r>
  </si>
  <si>
    <t>D= 3 - 2</t>
  </si>
  <si>
    <r>
      <t xml:space="preserve">Total wool purchases with livestock </t>
    </r>
    <r>
      <rPr>
        <b/>
        <sz val="8"/>
        <rFont val="Arial"/>
        <family val="2"/>
      </rPr>
      <t>($)</t>
    </r>
    <r>
      <rPr>
        <b/>
        <sz val="9"/>
        <rFont val="Arial"/>
        <family val="2"/>
      </rPr>
      <t xml:space="preserve">
</t>
    </r>
    <r>
      <rPr>
        <sz val="7"/>
        <rFont val="Arial"/>
        <family val="2"/>
      </rPr>
      <t>(Total wool purchases with livestock multiplied by Average Value $/kg clean)</t>
    </r>
  </si>
  <si>
    <t xml:space="preserve">K = H x J </t>
  </si>
  <si>
    <t>L = K + G + F</t>
  </si>
  <si>
    <t>M = E/(C+E)</t>
  </si>
  <si>
    <t>N = L x M</t>
  </si>
  <si>
    <t>P = N/O</t>
  </si>
  <si>
    <r>
      <t>4 =</t>
    </r>
    <r>
      <rPr>
        <b/>
        <sz val="10"/>
        <color indexed="10"/>
        <rFont val="Arial"/>
        <family val="2"/>
      </rPr>
      <t>SUM OF ABOVE</t>
    </r>
  </si>
  <si>
    <r>
      <t xml:space="preserve">5 = </t>
    </r>
    <r>
      <rPr>
        <b/>
        <sz val="9"/>
        <color indexed="10"/>
        <rFont val="Arial"/>
        <family val="2"/>
      </rPr>
      <t>SUM OF ABOVE</t>
    </r>
  </si>
  <si>
    <r>
      <t xml:space="preserve">6 = </t>
    </r>
    <r>
      <rPr>
        <b/>
        <sz val="9"/>
        <color indexed="10"/>
        <rFont val="Arial"/>
        <family val="2"/>
      </rPr>
      <t>SUM OF ABOVE</t>
    </r>
  </si>
  <si>
    <r>
      <t xml:space="preserve">7 </t>
    </r>
    <r>
      <rPr>
        <b/>
        <sz val="10"/>
        <color indexed="10"/>
        <rFont val="Arial"/>
        <family val="2"/>
      </rPr>
      <t>= SUM OF ABOVE</t>
    </r>
  </si>
  <si>
    <r>
      <t>G =</t>
    </r>
    <r>
      <rPr>
        <b/>
        <sz val="10"/>
        <color indexed="10"/>
        <rFont val="Arial"/>
        <family val="2"/>
      </rPr>
      <t xml:space="preserve"> SUM OF ABOVE</t>
    </r>
  </si>
  <si>
    <r>
      <t xml:space="preserve">H = </t>
    </r>
    <r>
      <rPr>
        <b/>
        <sz val="10"/>
        <color indexed="10"/>
        <rFont val="Arial"/>
        <family val="2"/>
      </rPr>
      <t>SUM OF ABOVE</t>
    </r>
  </si>
  <si>
    <r>
      <t>I =</t>
    </r>
    <r>
      <rPr>
        <b/>
        <sz val="10"/>
        <color indexed="10"/>
        <rFont val="Arial"/>
        <family val="2"/>
      </rPr>
      <t xml:space="preserve"> SUM OF ABOVE</t>
    </r>
  </si>
  <si>
    <r>
      <t xml:space="preserve">WOOL ENTERPRISE
</t>
    </r>
    <r>
      <rPr>
        <sz val="7"/>
        <rFont val="Arial"/>
        <family val="2"/>
      </rPr>
      <t>(Total sales/transfers value$ plus total wool sold value $)</t>
    </r>
  </si>
  <si>
    <t>e</t>
  </si>
  <si>
    <t>c</t>
  </si>
  <si>
    <t>d=SUM OF ABOVE</t>
  </si>
  <si>
    <t>f</t>
  </si>
  <si>
    <t>g = SUM OF ABOVE</t>
  </si>
  <si>
    <t>i =</t>
  </si>
  <si>
    <r>
      <t xml:space="preserve">j = i X </t>
    </r>
    <r>
      <rPr>
        <b/>
        <sz val="12"/>
        <color indexed="10"/>
        <rFont val="Arial"/>
        <family val="2"/>
      </rPr>
      <t>1</t>
    </r>
  </si>
  <si>
    <r>
      <t>k =</t>
    </r>
    <r>
      <rPr>
        <b/>
        <sz val="12"/>
        <color indexed="10"/>
        <rFont val="Arial"/>
        <family val="2"/>
      </rPr>
      <t xml:space="preserve"> f - c + g - i</t>
    </r>
  </si>
  <si>
    <r>
      <t>l =</t>
    </r>
    <r>
      <rPr>
        <b/>
        <sz val="12"/>
        <color indexed="10"/>
        <rFont val="Arial"/>
        <family val="2"/>
      </rPr>
      <t xml:space="preserve"> A + k </t>
    </r>
  </si>
  <si>
    <t>E = B + D</t>
  </si>
  <si>
    <t>C = 4+5-6-(h-j)</t>
  </si>
  <si>
    <t>F = 7 X 8</t>
  </si>
  <si>
    <t>9 = B + 5</t>
  </si>
  <si>
    <t>(d+e)</t>
  </si>
  <si>
    <t>Total wether purchases ($)</t>
  </si>
  <si>
    <t>Calculating the percentage of overhead costs allocated to wool enterprise</t>
  </si>
  <si>
    <t>Wool sold on sheep</t>
  </si>
  <si>
    <t>Wool purchased on sheep</t>
  </si>
  <si>
    <t>Contractors and casual labour for wool enterprise work (ie mulesing but exclude shearing &amp; crutching)</t>
  </si>
  <si>
    <t>Gross Value ($)</t>
  </si>
  <si>
    <t>Wool flock health costs</t>
  </si>
  <si>
    <t>Total home grown feed fed out to wool flock:</t>
  </si>
  <si>
    <t>Total quantity of purchased feed fed out to wool flock:</t>
  </si>
  <si>
    <t>Agistment costs to wool flock</t>
  </si>
  <si>
    <t>Transport &amp; Cartage for wool flock</t>
  </si>
  <si>
    <t>Selling costs for wool flock(sheep and wool)</t>
  </si>
  <si>
    <t>Shearing and crutching of wool flock</t>
  </si>
  <si>
    <t>Other costs, eg insurance, materials for wool flock</t>
  </si>
  <si>
    <t>Number at starting month</t>
  </si>
  <si>
    <t>Number at closing month</t>
  </si>
  <si>
    <t>Value of wool sold on sheep's back</t>
  </si>
  <si>
    <t>Value of wool purchased with sheep</t>
  </si>
  <si>
    <t>Gross Value of sheep sales</t>
  </si>
  <si>
    <t>Gross Value of sheep purchased</t>
  </si>
  <si>
    <t>O = l</t>
  </si>
  <si>
    <t>Jan</t>
  </si>
  <si>
    <t>Dec</t>
  </si>
  <si>
    <t>(use wool appraisals or Woolcheque to get this figure if possible)</t>
  </si>
  <si>
    <t>J = 9/I</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</si>
</sst>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Red]\(&quot;$&quot;#,##0\)"/>
    <numFmt numFmtId="165" formatCode="&quot;$&quot;#,##0.0;[Red]\(&quot;$&quot;#,##0.0\)"/>
    <numFmt numFmtId="166" formatCode="&quot;$&quot;#,##0.00;[Red]\(&quot;$&quot;#,##0.00\)"/>
    <numFmt numFmtId="167" formatCode="[$-C09]dddd\,\ d\ mmmm\ yyyy"/>
    <numFmt numFmtId="168" formatCode="0.0%"/>
    <numFmt numFmtId="169" formatCode="0.0"/>
    <numFmt numFmtId="170" formatCode="0.00000"/>
    <numFmt numFmtId="171" formatCode="0.0000"/>
    <numFmt numFmtId="172" formatCode="0.000"/>
    <numFmt numFmtId="173" formatCode="#,##0.0"/>
    <numFmt numFmtId="174" formatCode="#,##0.000"/>
  </numFmts>
  <fonts count="71">
    <font>
      <sz val="10"/>
      <name val="Arial"/>
      <family val="0"/>
    </font>
    <font>
      <sz val="10"/>
      <color indexed="18"/>
      <name val="Arial"/>
      <family val="0"/>
    </font>
    <font>
      <b/>
      <sz val="18"/>
      <name val="Arial"/>
      <family val="2"/>
    </font>
    <font>
      <b/>
      <sz val="10"/>
      <name val="Arial"/>
      <family val="2"/>
    </font>
    <font>
      <sz val="9"/>
      <name val="Arial"/>
      <family val="2"/>
    </font>
    <font>
      <b/>
      <sz val="9"/>
      <name val="Arial"/>
      <family val="2"/>
    </font>
    <font>
      <sz val="8"/>
      <name val="Tahoma"/>
      <family val="0"/>
    </font>
    <font>
      <b/>
      <sz val="8"/>
      <name val="Tahoma"/>
      <family val="0"/>
    </font>
    <font>
      <b/>
      <sz val="8"/>
      <name val="Arial"/>
      <family val="2"/>
    </font>
    <font>
      <b/>
      <sz val="11"/>
      <color indexed="60"/>
      <name val="Arial"/>
      <family val="2"/>
    </font>
    <font>
      <b/>
      <sz val="8"/>
      <color indexed="10"/>
      <name val="Arial"/>
      <family val="2"/>
    </font>
    <font>
      <b/>
      <sz val="9"/>
      <color indexed="10"/>
      <name val="Arial"/>
      <family val="2"/>
    </font>
    <font>
      <b/>
      <sz val="11"/>
      <color indexed="10"/>
      <name val="Arial"/>
      <family val="2"/>
    </font>
    <font>
      <b/>
      <sz val="12"/>
      <color indexed="16"/>
      <name val="Arial"/>
      <family val="2"/>
    </font>
    <font>
      <sz val="8"/>
      <name val="Arial"/>
      <family val="0"/>
    </font>
    <font>
      <u val="single"/>
      <sz val="10"/>
      <color indexed="12"/>
      <name val="Arial"/>
      <family val="0"/>
    </font>
    <font>
      <u val="single"/>
      <sz val="10"/>
      <color indexed="36"/>
      <name val="Arial"/>
      <family val="0"/>
    </font>
    <font>
      <b/>
      <sz val="10"/>
      <color indexed="10"/>
      <name val="Arial"/>
      <family val="2"/>
    </font>
    <font>
      <b/>
      <sz val="9"/>
      <color indexed="42"/>
      <name val="Arial"/>
      <family val="2"/>
    </font>
    <font>
      <b/>
      <sz val="8"/>
      <color indexed="47"/>
      <name val="Arial"/>
      <family val="2"/>
    </font>
    <font>
      <b/>
      <sz val="9"/>
      <color indexed="47"/>
      <name val="Arial"/>
      <family val="2"/>
    </font>
    <font>
      <b/>
      <sz val="10"/>
      <color indexed="42"/>
      <name val="Arial"/>
      <family val="2"/>
    </font>
    <font>
      <b/>
      <sz val="8"/>
      <color indexed="42"/>
      <name val="Arial"/>
      <family val="2"/>
    </font>
    <font>
      <b/>
      <sz val="12"/>
      <color indexed="10"/>
      <name val="Arial"/>
      <family val="2"/>
    </font>
    <font>
      <b/>
      <sz val="12"/>
      <color indexed="18"/>
      <name val="Arial"/>
      <family val="2"/>
    </font>
    <font>
      <b/>
      <sz val="9"/>
      <color indexed="46"/>
      <name val="Arial"/>
      <family val="2"/>
    </font>
    <font>
      <b/>
      <sz val="12"/>
      <color indexed="46"/>
      <name val="Arial"/>
      <family val="2"/>
    </font>
    <font>
      <b/>
      <sz val="9"/>
      <color indexed="57"/>
      <name val="Arial"/>
      <family val="2"/>
    </font>
    <font>
      <b/>
      <sz val="12"/>
      <color indexed="57"/>
      <name val="Arial"/>
      <family val="2"/>
    </font>
    <font>
      <b/>
      <sz val="9"/>
      <color indexed="48"/>
      <name val="Arial"/>
      <family val="2"/>
    </font>
    <font>
      <b/>
      <sz val="11"/>
      <color indexed="48"/>
      <name val="Arial"/>
      <family val="2"/>
    </font>
    <font>
      <b/>
      <sz val="12"/>
      <name val="Arial"/>
      <family val="2"/>
    </font>
    <font>
      <sz val="7"/>
      <name val="Arial"/>
      <family val="2"/>
    </font>
    <font>
      <sz val="7"/>
      <color indexed="16"/>
      <name val="Arial"/>
      <family val="2"/>
    </font>
    <font>
      <sz val="7"/>
      <color indexed="60"/>
      <name val="Arial"/>
      <family val="2"/>
    </font>
    <font>
      <b/>
      <sz val="12"/>
      <color indexed="43"/>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45">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164" fontId="1" fillId="0" borderId="0" xfId="0" applyNumberFormat="1" applyFont="1" applyAlignment="1">
      <alignment vertical="center"/>
    </xf>
    <xf numFmtId="0" fontId="1" fillId="0" borderId="0" xfId="0" applyFont="1" applyFill="1" applyBorder="1" applyAlignment="1">
      <alignment vertical="center"/>
    </xf>
    <xf numFmtId="0" fontId="0"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0" xfId="0" applyNumberFormat="1" applyFont="1" applyFill="1" applyBorder="1" applyAlignment="1">
      <alignment vertical="center"/>
    </xf>
    <xf numFmtId="164" fontId="5" fillId="0" borderId="0" xfId="0" applyNumberFormat="1" applyFont="1" applyFill="1" applyBorder="1" applyAlignment="1">
      <alignment vertical="center"/>
    </xf>
    <xf numFmtId="0" fontId="5" fillId="0" borderId="0" xfId="0" applyFont="1" applyFill="1" applyBorder="1" applyAlignment="1">
      <alignment vertical="center"/>
    </xf>
    <xf numFmtId="3" fontId="4" fillId="0" borderId="0" xfId="0" applyNumberFormat="1" applyFont="1" applyFill="1" applyBorder="1" applyAlignment="1">
      <alignment horizontal="right" vertical="center"/>
    </xf>
    <xf numFmtId="164" fontId="4" fillId="0" borderId="0" xfId="0" applyNumberFormat="1" applyFont="1" applyFill="1" applyBorder="1" applyAlignment="1">
      <alignment vertical="center"/>
    </xf>
    <xf numFmtId="3" fontId="5" fillId="0" borderId="0" xfId="0" applyNumberFormat="1" applyFont="1" applyFill="1" applyBorder="1" applyAlignment="1">
      <alignment vertical="center"/>
    </xf>
    <xf numFmtId="0" fontId="3"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right" vertical="center"/>
    </xf>
    <xf numFmtId="9" fontId="4" fillId="0" borderId="0" xfId="59"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xf>
    <xf numFmtId="9" fontId="0" fillId="0" borderId="0" xfId="59" applyFont="1" applyFill="1" applyBorder="1" applyAlignment="1">
      <alignment vertical="center"/>
    </xf>
    <xf numFmtId="166" fontId="5" fillId="0" borderId="0" xfId="0" applyNumberFormat="1" applyFont="1" applyFill="1" applyBorder="1" applyAlignment="1">
      <alignment vertical="center"/>
    </xf>
    <xf numFmtId="14" fontId="4" fillId="33" borderId="10" xfId="0" applyNumberFormat="1" applyFont="1" applyFill="1" applyBorder="1" applyAlignment="1">
      <alignment horizontal="center" vertical="center"/>
    </xf>
    <xf numFmtId="3" fontId="4" fillId="33" borderId="10" xfId="0" applyNumberFormat="1" applyFont="1" applyFill="1" applyBorder="1" applyAlignment="1">
      <alignment horizontal="center" vertical="center"/>
    </xf>
    <xf numFmtId="3" fontId="4" fillId="33" borderId="10"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vertical="center"/>
    </xf>
    <xf numFmtId="3" fontId="5" fillId="0" borderId="10" xfId="0" applyNumberFormat="1"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alignment vertical="center"/>
    </xf>
    <xf numFmtId="164" fontId="4" fillId="33" borderId="10" xfId="0" applyNumberFormat="1" applyFont="1" applyFill="1" applyBorder="1" applyAlignment="1">
      <alignment horizontal="center" vertical="center"/>
    </xf>
    <xf numFmtId="164" fontId="4" fillId="33" borderId="10" xfId="0" applyNumberFormat="1" applyFont="1" applyFill="1" applyBorder="1" applyAlignment="1">
      <alignment horizontal="right" vertical="center"/>
    </xf>
    <xf numFmtId="164" fontId="5" fillId="0" borderId="10" xfId="0" applyNumberFormat="1" applyFont="1" applyFill="1" applyBorder="1" applyAlignment="1">
      <alignment vertical="center"/>
    </xf>
    <xf numFmtId="0" fontId="0" fillId="0" borderId="0" xfId="0" applyFont="1" applyFill="1" applyAlignment="1">
      <alignment horizontal="left" vertical="center"/>
    </xf>
    <xf numFmtId="0" fontId="12" fillId="0" borderId="0" xfId="0" applyFont="1" applyFill="1" applyAlignment="1">
      <alignment horizontal="left" vertical="center"/>
    </xf>
    <xf numFmtId="3" fontId="5" fillId="0" borderId="0" xfId="0" applyNumberFormat="1" applyFont="1" applyFill="1" applyBorder="1" applyAlignment="1">
      <alignment horizontal="center" vertical="center"/>
    </xf>
    <xf numFmtId="164" fontId="4" fillId="33" borderId="10" xfId="0" applyNumberFormat="1" applyFont="1" applyFill="1" applyBorder="1" applyAlignment="1">
      <alignment vertical="center"/>
    </xf>
    <xf numFmtId="0" fontId="4" fillId="33" borderId="10"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xf>
    <xf numFmtId="6" fontId="5" fillId="0" borderId="10" xfId="0" applyNumberFormat="1" applyFont="1" applyFill="1" applyBorder="1" applyAlignment="1">
      <alignment vertical="center"/>
    </xf>
    <xf numFmtId="9" fontId="4" fillId="33" borderId="10" xfId="59" applyFont="1" applyFill="1" applyBorder="1" applyAlignment="1">
      <alignment vertical="center"/>
    </xf>
    <xf numFmtId="6" fontId="4" fillId="33" borderId="10" xfId="0" applyNumberFormat="1" applyFont="1" applyFill="1" applyBorder="1" applyAlignment="1">
      <alignment vertical="center"/>
    </xf>
    <xf numFmtId="166" fontId="13" fillId="0" borderId="10" xfId="0" applyNumberFormat="1" applyFont="1" applyFill="1" applyBorder="1" applyAlignment="1">
      <alignment vertical="center"/>
    </xf>
    <xf numFmtId="9" fontId="3" fillId="0" borderId="10" xfId="59" applyFont="1" applyFill="1" applyBorder="1" applyAlignment="1">
      <alignment vertical="center"/>
    </xf>
    <xf numFmtId="164" fontId="3" fillId="0" borderId="10" xfId="0" applyNumberFormat="1" applyFont="1" applyFill="1" applyBorder="1" applyAlignment="1">
      <alignment vertical="center"/>
    </xf>
    <xf numFmtId="0" fontId="3" fillId="0" borderId="0" xfId="0" applyFont="1" applyAlignment="1">
      <alignment/>
    </xf>
    <xf numFmtId="0" fontId="0" fillId="0" borderId="10" xfId="0" applyBorder="1" applyAlignment="1">
      <alignment/>
    </xf>
    <xf numFmtId="0" fontId="0" fillId="33" borderId="10" xfId="0" applyFill="1" applyBorder="1" applyAlignment="1">
      <alignment/>
    </xf>
    <xf numFmtId="0" fontId="3" fillId="0" borderId="11" xfId="0" applyFont="1" applyFill="1" applyBorder="1" applyAlignment="1">
      <alignment vertical="center"/>
    </xf>
    <xf numFmtId="0" fontId="4" fillId="0" borderId="11" xfId="0" applyFont="1" applyFill="1" applyBorder="1" applyAlignment="1">
      <alignment vertical="center"/>
    </xf>
    <xf numFmtId="3" fontId="5" fillId="0" borderId="11" xfId="0" applyNumberFormat="1" applyFont="1" applyFill="1" applyBorder="1" applyAlignment="1">
      <alignment vertical="center"/>
    </xf>
    <xf numFmtId="0" fontId="11" fillId="0" borderId="11" xfId="0" applyFont="1" applyFill="1" applyBorder="1" applyAlignment="1">
      <alignment horizontal="left" vertical="center"/>
    </xf>
    <xf numFmtId="0" fontId="1" fillId="0" borderId="11" xfId="0" applyFont="1" applyFill="1" applyBorder="1" applyAlignment="1">
      <alignment vertical="center"/>
    </xf>
    <xf numFmtId="0" fontId="5" fillId="0" borderId="11" xfId="0" applyFont="1" applyFill="1" applyBorder="1" applyAlignment="1">
      <alignment vertical="center"/>
    </xf>
    <xf numFmtId="164" fontId="5" fillId="0" borderId="11" xfId="0" applyNumberFormat="1" applyFont="1" applyFill="1" applyBorder="1" applyAlignment="1">
      <alignment vertical="center"/>
    </xf>
    <xf numFmtId="0" fontId="12" fillId="0" borderId="11" xfId="0" applyFont="1" applyFill="1" applyBorder="1" applyAlignment="1">
      <alignment horizontal="left" vertical="center"/>
    </xf>
    <xf numFmtId="0" fontId="0" fillId="0" borderId="11" xfId="0" applyFont="1" applyFill="1" applyBorder="1" applyAlignment="1">
      <alignment vertical="center"/>
    </xf>
    <xf numFmtId="6" fontId="5" fillId="0" borderId="11" xfId="0" applyNumberFormat="1" applyFont="1" applyFill="1" applyBorder="1" applyAlignment="1">
      <alignment vertical="center"/>
    </xf>
    <xf numFmtId="0" fontId="12" fillId="0" borderId="11" xfId="0" applyFont="1" applyFill="1" applyBorder="1" applyAlignment="1">
      <alignment vertical="center"/>
    </xf>
    <xf numFmtId="0" fontId="1" fillId="0" borderId="11" xfId="0" applyFont="1" applyBorder="1" applyAlignment="1">
      <alignment vertical="center"/>
    </xf>
    <xf numFmtId="3" fontId="5" fillId="0" borderId="10" xfId="0" applyNumberFormat="1" applyFont="1" applyFill="1" applyBorder="1" applyAlignment="1">
      <alignment horizontal="right" vertical="center"/>
    </xf>
    <xf numFmtId="164" fontId="5" fillId="0" borderId="10" xfId="0" applyNumberFormat="1" applyFont="1" applyFill="1" applyBorder="1" applyAlignment="1">
      <alignment horizontal="right" vertical="center"/>
    </xf>
    <xf numFmtId="0" fontId="11" fillId="0" borderId="0" xfId="0" applyFont="1" applyFill="1" applyBorder="1" applyAlignment="1">
      <alignment horizontal="centerContinuous" vertical="center"/>
    </xf>
    <xf numFmtId="3" fontId="3" fillId="0" borderId="10" xfId="0" applyNumberFormat="1" applyFont="1" applyFill="1" applyBorder="1" applyAlignment="1">
      <alignment vertical="center"/>
    </xf>
    <xf numFmtId="49" fontId="4" fillId="33" borderId="10" xfId="0" applyNumberFormat="1" applyFont="1" applyFill="1" applyBorder="1" applyAlignment="1">
      <alignment vertical="center"/>
    </xf>
    <xf numFmtId="9" fontId="5" fillId="0" borderId="10" xfId="59" applyNumberFormat="1" applyFont="1" applyFill="1" applyBorder="1" applyAlignment="1">
      <alignment vertical="center"/>
    </xf>
    <xf numFmtId="0" fontId="11" fillId="0" borderId="0" xfId="0" applyFont="1" applyFill="1" applyBorder="1" applyAlignment="1">
      <alignment horizontal="right" vertical="center"/>
    </xf>
    <xf numFmtId="0" fontId="1" fillId="34" borderId="0" xfId="0" applyFont="1" applyFill="1" applyBorder="1" applyAlignment="1" applyProtection="1">
      <alignment vertical="center"/>
      <protection locked="0"/>
    </xf>
    <xf numFmtId="0" fontId="0" fillId="34" borderId="0" xfId="0" applyFont="1" applyFill="1" applyBorder="1" applyAlignment="1" applyProtection="1">
      <alignment vertical="center"/>
      <protection locked="0"/>
    </xf>
    <xf numFmtId="0" fontId="11" fillId="34" borderId="0" xfId="0" applyFont="1" applyFill="1" applyBorder="1" applyAlignment="1" applyProtection="1">
      <alignment horizontal="left" vertical="center"/>
      <protection locked="0"/>
    </xf>
    <xf numFmtId="0" fontId="11" fillId="34" borderId="0" xfId="0" applyFont="1" applyFill="1" applyBorder="1" applyAlignment="1" applyProtection="1">
      <alignment horizontal="center" vertical="center"/>
      <protection locked="0"/>
    </xf>
    <xf numFmtId="0" fontId="11" fillId="35" borderId="0" xfId="0" applyFont="1" applyFill="1" applyBorder="1" applyAlignment="1" applyProtection="1">
      <alignment horizontal="left" vertical="center"/>
      <protection locked="0"/>
    </xf>
    <xf numFmtId="0" fontId="11" fillId="36" borderId="0" xfId="0" applyFont="1" applyFill="1" applyBorder="1" applyAlignment="1" applyProtection="1">
      <alignment horizontal="left" vertical="center"/>
      <protection locked="0"/>
    </xf>
    <xf numFmtId="0" fontId="8" fillId="36" borderId="0"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4" borderId="0" xfId="0" applyFont="1" applyFill="1" applyAlignment="1" applyProtection="1">
      <alignment vertical="center"/>
      <protection locked="0"/>
    </xf>
    <xf numFmtId="0" fontId="1" fillId="34" borderId="12" xfId="0" applyFont="1" applyFill="1" applyBorder="1" applyAlignment="1" applyProtection="1">
      <alignment vertical="center"/>
      <protection locked="0"/>
    </xf>
    <xf numFmtId="0" fontId="2" fillId="34" borderId="13" xfId="0" applyFont="1" applyFill="1" applyBorder="1" applyAlignment="1" applyProtection="1">
      <alignment vertical="center"/>
      <protection locked="0"/>
    </xf>
    <xf numFmtId="0" fontId="0" fillId="34" borderId="13" xfId="0" applyFont="1" applyFill="1" applyBorder="1" applyAlignment="1" applyProtection="1">
      <alignment vertical="center"/>
      <protection locked="0"/>
    </xf>
    <xf numFmtId="0" fontId="11" fillId="34" borderId="13" xfId="0" applyFont="1" applyFill="1" applyBorder="1" applyAlignment="1" applyProtection="1">
      <alignment horizontal="left" vertical="center"/>
      <protection locked="0"/>
    </xf>
    <xf numFmtId="0" fontId="11" fillId="34" borderId="13" xfId="0" applyFont="1" applyFill="1" applyBorder="1" applyAlignment="1" applyProtection="1">
      <alignment horizontal="center" vertical="center"/>
      <protection locked="0"/>
    </xf>
    <xf numFmtId="0" fontId="11" fillId="34" borderId="14" xfId="0" applyFont="1" applyFill="1" applyBorder="1" applyAlignment="1" applyProtection="1">
      <alignment horizontal="left" vertical="center"/>
      <protection locked="0"/>
    </xf>
    <xf numFmtId="0" fontId="1" fillId="34" borderId="15" xfId="0" applyFont="1" applyFill="1" applyBorder="1" applyAlignment="1" applyProtection="1">
      <alignment vertical="center"/>
      <protection locked="0"/>
    </xf>
    <xf numFmtId="0" fontId="11" fillId="34" borderId="16" xfId="0" applyFont="1" applyFill="1" applyBorder="1" applyAlignment="1" applyProtection="1">
      <alignment horizontal="left" vertical="center"/>
      <protection locked="0"/>
    </xf>
    <xf numFmtId="0" fontId="1" fillId="36" borderId="0" xfId="0" applyFont="1" applyFill="1" applyBorder="1" applyAlignment="1" applyProtection="1">
      <alignment vertical="center"/>
      <protection locked="0"/>
    </xf>
    <xf numFmtId="0" fontId="5" fillId="34" borderId="0" xfId="0" applyFont="1" applyFill="1" applyBorder="1" applyAlignment="1" applyProtection="1">
      <alignment horizontal="right" vertical="center"/>
      <protection locked="0"/>
    </xf>
    <xf numFmtId="14" fontId="4" fillId="37" borderId="10" xfId="0" applyNumberFormat="1" applyFont="1" applyFill="1" applyBorder="1" applyAlignment="1" applyProtection="1">
      <alignment horizontal="center" vertical="center"/>
      <protection locked="0"/>
    </xf>
    <xf numFmtId="0" fontId="1" fillId="34" borderId="0" xfId="0" applyFont="1" applyFill="1" applyBorder="1" applyAlignment="1" applyProtection="1">
      <alignment horizontal="center" vertical="center"/>
      <protection locked="0"/>
    </xf>
    <xf numFmtId="0" fontId="1" fillId="34" borderId="16" xfId="0" applyFont="1" applyFill="1" applyBorder="1" applyAlignment="1" applyProtection="1">
      <alignment vertical="center"/>
      <protection locked="0"/>
    </xf>
    <xf numFmtId="0" fontId="9" fillId="38" borderId="0" xfId="0" applyFont="1" applyFill="1" applyBorder="1" applyAlignment="1" applyProtection="1">
      <alignment vertical="center"/>
      <protection locked="0"/>
    </xf>
    <xf numFmtId="0" fontId="0" fillId="38" borderId="0" xfId="0" applyFont="1" applyFill="1" applyBorder="1" applyAlignment="1" applyProtection="1">
      <alignment vertical="center"/>
      <protection locked="0"/>
    </xf>
    <xf numFmtId="0" fontId="11" fillId="38" borderId="0" xfId="0" applyFont="1" applyFill="1" applyBorder="1" applyAlignment="1" applyProtection="1">
      <alignment horizontal="left" vertical="center"/>
      <protection locked="0"/>
    </xf>
    <xf numFmtId="0" fontId="11" fillId="38" borderId="0" xfId="0" applyFont="1" applyFill="1" applyBorder="1" applyAlignment="1" applyProtection="1">
      <alignment horizontal="center" vertical="center"/>
      <protection locked="0"/>
    </xf>
    <xf numFmtId="0" fontId="11" fillId="35" borderId="0" xfId="0" applyFont="1" applyFill="1" applyBorder="1" applyAlignment="1" applyProtection="1">
      <alignment horizontal="center" vertical="center"/>
      <protection locked="0"/>
    </xf>
    <xf numFmtId="0" fontId="11" fillId="35" borderId="16" xfId="0" applyFont="1" applyFill="1" applyBorder="1" applyAlignment="1" applyProtection="1">
      <alignment horizontal="left" vertical="center"/>
      <protection locked="0"/>
    </xf>
    <xf numFmtId="0" fontId="5" fillId="38" borderId="0" xfId="0" applyFont="1" applyFill="1" applyBorder="1" applyAlignment="1" applyProtection="1">
      <alignment horizontal="right" vertical="center"/>
      <protection locked="0"/>
    </xf>
    <xf numFmtId="3" fontId="5" fillId="37" borderId="10" xfId="0" applyNumberFormat="1" applyFont="1" applyFill="1" applyBorder="1" applyAlignment="1" applyProtection="1">
      <alignment horizontal="right" vertical="center"/>
      <protection locked="0"/>
    </xf>
    <xf numFmtId="0" fontId="23" fillId="39" borderId="0" xfId="0" applyFont="1" applyFill="1" applyBorder="1" applyAlignment="1" applyProtection="1">
      <alignment horizontal="center" vertical="center"/>
      <protection locked="0"/>
    </xf>
    <xf numFmtId="0" fontId="1" fillId="38" borderId="0" xfId="0" applyFont="1" applyFill="1" applyBorder="1" applyAlignment="1" applyProtection="1">
      <alignment vertical="center"/>
      <protection locked="0"/>
    </xf>
    <xf numFmtId="0" fontId="1" fillId="35" borderId="0" xfId="0" applyFont="1" applyFill="1" applyBorder="1" applyAlignment="1" applyProtection="1">
      <alignment vertical="center"/>
      <protection locked="0"/>
    </xf>
    <xf numFmtId="1" fontId="5" fillId="35" borderId="0" xfId="0" applyNumberFormat="1" applyFont="1" applyFill="1" applyBorder="1" applyAlignment="1" applyProtection="1">
      <alignment horizontal="right" vertical="center"/>
      <protection locked="0"/>
    </xf>
    <xf numFmtId="164" fontId="5" fillId="37" borderId="10" xfId="0" applyNumberFormat="1" applyFont="1" applyFill="1" applyBorder="1" applyAlignment="1" applyProtection="1">
      <alignment vertical="center"/>
      <protection locked="0"/>
    </xf>
    <xf numFmtId="0" fontId="21" fillId="35" borderId="16" xfId="0" applyFont="1" applyFill="1" applyBorder="1" applyAlignment="1" applyProtection="1">
      <alignment horizontal="left" vertical="center"/>
      <protection locked="0"/>
    </xf>
    <xf numFmtId="1" fontId="5" fillId="38" borderId="0" xfId="0" applyNumberFormat="1" applyFont="1" applyFill="1" applyBorder="1" applyAlignment="1" applyProtection="1">
      <alignment horizontal="right" vertical="center"/>
      <protection locked="0"/>
    </xf>
    <xf numFmtId="0" fontId="23" fillId="35" borderId="16" xfId="0" applyFont="1" applyFill="1" applyBorder="1" applyAlignment="1" applyProtection="1">
      <alignment horizontal="left" vertical="center"/>
      <protection locked="0"/>
    </xf>
    <xf numFmtId="0" fontId="5" fillId="38" borderId="0" xfId="0" applyFont="1" applyFill="1" applyBorder="1" applyAlignment="1" applyProtection="1">
      <alignment horizontal="center" vertical="center" wrapText="1"/>
      <protection locked="0"/>
    </xf>
    <xf numFmtId="0" fontId="23" fillId="38" borderId="0" xfId="0" applyFont="1" applyFill="1" applyBorder="1" applyAlignment="1" applyProtection="1">
      <alignment vertical="center"/>
      <protection locked="0"/>
    </xf>
    <xf numFmtId="0" fontId="23" fillId="38" borderId="0" xfId="0" applyFont="1" applyFill="1" applyBorder="1" applyAlignment="1" applyProtection="1">
      <alignment horizontal="left" vertical="center"/>
      <protection locked="0"/>
    </xf>
    <xf numFmtId="0" fontId="5" fillId="38" borderId="0" xfId="0" applyFont="1" applyFill="1" applyBorder="1" applyAlignment="1" applyProtection="1">
      <alignment vertical="center"/>
      <protection locked="0"/>
    </xf>
    <xf numFmtId="3" fontId="4" fillId="37" borderId="10" xfId="0" applyNumberFormat="1" applyFont="1" applyFill="1" applyBorder="1" applyAlignment="1" applyProtection="1">
      <alignment horizontal="center" vertical="center"/>
      <protection locked="0"/>
    </xf>
    <xf numFmtId="0" fontId="22" fillId="38" borderId="0" xfId="0" applyFont="1" applyFill="1" applyBorder="1" applyAlignment="1" applyProtection="1">
      <alignment horizontal="left" vertical="center"/>
      <protection locked="0"/>
    </xf>
    <xf numFmtId="173" fontId="4" fillId="37" borderId="10" xfId="0" applyNumberFormat="1" applyFont="1" applyFill="1" applyBorder="1" applyAlignment="1" applyProtection="1">
      <alignment horizontal="center" vertical="center"/>
      <protection locked="0"/>
    </xf>
    <xf numFmtId="0" fontId="22" fillId="38" borderId="0" xfId="0" applyFont="1" applyFill="1" applyBorder="1" applyAlignment="1" applyProtection="1">
      <alignment horizontal="center" vertical="center"/>
      <protection locked="0"/>
    </xf>
    <xf numFmtId="0" fontId="22" fillId="38" borderId="0" xfId="0" applyFont="1" applyFill="1" applyBorder="1" applyAlignment="1" applyProtection="1">
      <alignment vertical="center"/>
      <protection locked="0"/>
    </xf>
    <xf numFmtId="0" fontId="10" fillId="35" borderId="0" xfId="0" applyFont="1" applyFill="1" applyBorder="1" applyAlignment="1" applyProtection="1">
      <alignment vertical="center"/>
      <protection locked="0"/>
    </xf>
    <xf numFmtId="0" fontId="10" fillId="38" borderId="0" xfId="0" applyFont="1" applyFill="1" applyBorder="1" applyAlignment="1" applyProtection="1">
      <alignment vertical="center"/>
      <protection locked="0"/>
    </xf>
    <xf numFmtId="3" fontId="4" fillId="38" borderId="0" xfId="0" applyNumberFormat="1" applyFont="1" applyFill="1" applyBorder="1" applyAlignment="1" applyProtection="1">
      <alignment horizontal="center" vertical="center"/>
      <protection locked="0"/>
    </xf>
    <xf numFmtId="0" fontId="11" fillId="39" borderId="0" xfId="0" applyFont="1" applyFill="1" applyBorder="1" applyAlignment="1" applyProtection="1">
      <alignment horizontal="left" vertical="center"/>
      <protection locked="0"/>
    </xf>
    <xf numFmtId="0" fontId="12" fillId="35" borderId="0" xfId="0" applyFont="1" applyFill="1" applyBorder="1" applyAlignment="1" applyProtection="1">
      <alignment horizontal="center" vertical="center"/>
      <protection locked="0"/>
    </xf>
    <xf numFmtId="0" fontId="18" fillId="38" borderId="0" xfId="0" applyFont="1" applyFill="1" applyBorder="1" applyAlignment="1" applyProtection="1">
      <alignment horizontal="left" vertical="center"/>
      <protection locked="0"/>
    </xf>
    <xf numFmtId="0" fontId="5" fillId="35" borderId="0" xfId="0" applyFont="1" applyFill="1" applyBorder="1" applyAlignment="1" applyProtection="1">
      <alignment horizontal="center" vertical="center" wrapText="1"/>
      <protection locked="0"/>
    </xf>
    <xf numFmtId="0" fontId="5" fillId="35" borderId="0" xfId="0" applyFont="1" applyFill="1" applyBorder="1" applyAlignment="1" applyProtection="1">
      <alignment horizontal="left" vertical="center" wrapText="1"/>
      <protection locked="0"/>
    </xf>
    <xf numFmtId="166" fontId="5" fillId="37" borderId="10" xfId="0" applyNumberFormat="1" applyFont="1" applyFill="1" applyBorder="1" applyAlignment="1" applyProtection="1">
      <alignment horizontal="right" vertical="center"/>
      <protection locked="0"/>
    </xf>
    <xf numFmtId="0" fontId="23" fillId="35" borderId="0" xfId="0" applyFont="1" applyFill="1" applyBorder="1" applyAlignment="1" applyProtection="1">
      <alignment horizontal="center" vertical="center"/>
      <protection locked="0"/>
    </xf>
    <xf numFmtId="0" fontId="23" fillId="35" borderId="0" xfId="0" applyFont="1" applyFill="1" applyBorder="1" applyAlignment="1" applyProtection="1">
      <alignment horizontal="left" vertical="center"/>
      <protection locked="0"/>
    </xf>
    <xf numFmtId="0" fontId="3" fillId="38" borderId="0" xfId="0" applyFont="1" applyFill="1" applyBorder="1" applyAlignment="1" applyProtection="1">
      <alignment horizontal="right" vertical="center"/>
      <protection locked="0"/>
    </xf>
    <xf numFmtId="0" fontId="22" fillId="38" borderId="0" xfId="0" applyFont="1" applyFill="1" applyBorder="1" applyAlignment="1" applyProtection="1" quotePrefix="1">
      <alignment horizontal="center" vertical="center"/>
      <protection locked="0"/>
    </xf>
    <xf numFmtId="0" fontId="10" fillId="39" borderId="0" xfId="0" applyFont="1" applyFill="1" applyBorder="1" applyAlignment="1" applyProtection="1">
      <alignment horizontal="left" vertical="center"/>
      <protection locked="0"/>
    </xf>
    <xf numFmtId="0" fontId="10" fillId="35" borderId="0" xfId="0" applyFont="1" applyFill="1" applyBorder="1" applyAlignment="1" applyProtection="1">
      <alignment horizontal="left" vertical="center"/>
      <protection locked="0"/>
    </xf>
    <xf numFmtId="1" fontId="5" fillId="35" borderId="0" xfId="0" applyNumberFormat="1" applyFont="1" applyFill="1" applyBorder="1" applyAlignment="1" applyProtection="1">
      <alignment horizontal="right" vertical="center" wrapText="1"/>
      <protection locked="0"/>
    </xf>
    <xf numFmtId="0" fontId="18" fillId="38" borderId="0" xfId="0" applyFont="1" applyFill="1" applyBorder="1" applyAlignment="1" applyProtection="1">
      <alignment horizontal="center" vertical="center"/>
      <protection locked="0"/>
    </xf>
    <xf numFmtId="0" fontId="1" fillId="34" borderId="17" xfId="0" applyFont="1" applyFill="1" applyBorder="1" applyAlignment="1" applyProtection="1">
      <alignment vertical="center"/>
      <protection locked="0"/>
    </xf>
    <xf numFmtId="3" fontId="4" fillId="38" borderId="11" xfId="0" applyNumberFormat="1" applyFont="1" applyFill="1" applyBorder="1" applyAlignment="1" applyProtection="1">
      <alignment horizontal="center" vertical="center"/>
      <protection locked="0"/>
    </xf>
    <xf numFmtId="0" fontId="5" fillId="38" borderId="11" xfId="0" applyFont="1" applyFill="1" applyBorder="1" applyAlignment="1" applyProtection="1">
      <alignment horizontal="right" vertical="center"/>
      <protection locked="0"/>
    </xf>
    <xf numFmtId="0" fontId="11" fillId="38" borderId="11" xfId="0" applyFont="1" applyFill="1" applyBorder="1" applyAlignment="1" applyProtection="1">
      <alignment horizontal="left" vertical="center"/>
      <protection locked="0"/>
    </xf>
    <xf numFmtId="1" fontId="5" fillId="38" borderId="11" xfId="0" applyNumberFormat="1" applyFont="1" applyFill="1" applyBorder="1" applyAlignment="1" applyProtection="1">
      <alignment horizontal="right" vertical="center"/>
      <protection locked="0"/>
    </xf>
    <xf numFmtId="0" fontId="11" fillId="38" borderId="11" xfId="0" applyFont="1" applyFill="1" applyBorder="1" applyAlignment="1" applyProtection="1">
      <alignment horizontal="center" vertical="center"/>
      <protection locked="0"/>
    </xf>
    <xf numFmtId="0" fontId="11" fillId="35" borderId="11" xfId="0" applyFont="1" applyFill="1" applyBorder="1" applyAlignment="1" applyProtection="1">
      <alignment horizontal="left" vertical="center"/>
      <protection locked="0"/>
    </xf>
    <xf numFmtId="1" fontId="5" fillId="35" borderId="11" xfId="0" applyNumberFormat="1" applyFont="1" applyFill="1" applyBorder="1" applyAlignment="1" applyProtection="1">
      <alignment horizontal="right" vertical="center"/>
      <protection locked="0"/>
    </xf>
    <xf numFmtId="0" fontId="11" fillId="35" borderId="18" xfId="0" applyFont="1" applyFill="1" applyBorder="1" applyAlignment="1" applyProtection="1">
      <alignment horizontal="left" vertical="center"/>
      <protection locked="0"/>
    </xf>
    <xf numFmtId="14" fontId="4" fillId="38" borderId="0" xfId="0" applyNumberFormat="1" applyFont="1" applyFill="1" applyBorder="1" applyAlignment="1" applyProtection="1">
      <alignment horizontal="center" vertical="center"/>
      <protection locked="0"/>
    </xf>
    <xf numFmtId="166" fontId="11" fillId="35" borderId="16" xfId="0" applyNumberFormat="1" applyFont="1" applyFill="1" applyBorder="1" applyAlignment="1" applyProtection="1">
      <alignment horizontal="left" vertical="center"/>
      <protection locked="0"/>
    </xf>
    <xf numFmtId="0" fontId="19" fillId="38" borderId="0" xfId="0" applyFont="1" applyFill="1" applyBorder="1" applyAlignment="1" applyProtection="1">
      <alignment vertical="center"/>
      <protection locked="0"/>
    </xf>
    <xf numFmtId="0" fontId="19" fillId="38" borderId="0" xfId="0" applyFont="1" applyFill="1" applyBorder="1" applyAlignment="1" applyProtection="1" quotePrefix="1">
      <alignment horizontal="left" vertical="center"/>
      <protection locked="0"/>
    </xf>
    <xf numFmtId="0" fontId="19" fillId="38" borderId="0" xfId="0" applyFont="1" applyFill="1" applyBorder="1" applyAlignment="1" applyProtection="1">
      <alignment horizontal="left" vertical="center"/>
      <protection locked="0"/>
    </xf>
    <xf numFmtId="164" fontId="4" fillId="37" borderId="10" xfId="0" applyNumberFormat="1" applyFont="1" applyFill="1" applyBorder="1" applyAlignment="1" applyProtection="1">
      <alignment horizontal="center" vertical="center"/>
      <protection locked="0"/>
    </xf>
    <xf numFmtId="0" fontId="19" fillId="35" borderId="0" xfId="0" applyFont="1" applyFill="1" applyBorder="1" applyAlignment="1" applyProtection="1">
      <alignment vertical="center"/>
      <protection locked="0"/>
    </xf>
    <xf numFmtId="0" fontId="19" fillId="35" borderId="16" xfId="0" applyFont="1" applyFill="1" applyBorder="1" applyAlignment="1" applyProtection="1">
      <alignment vertical="center"/>
      <protection locked="0"/>
    </xf>
    <xf numFmtId="0" fontId="31" fillId="38" borderId="0" xfId="0" applyFont="1" applyFill="1" applyBorder="1" applyAlignment="1" applyProtection="1">
      <alignment horizontal="left"/>
      <protection locked="0"/>
    </xf>
    <xf numFmtId="3" fontId="4" fillId="38" borderId="0" xfId="0" applyNumberFormat="1" applyFont="1" applyFill="1" applyBorder="1" applyAlignment="1" applyProtection="1">
      <alignment vertical="center"/>
      <protection locked="0"/>
    </xf>
    <xf numFmtId="0" fontId="5" fillId="35" borderId="0" xfId="0" applyFont="1" applyFill="1" applyBorder="1" applyAlignment="1" applyProtection="1">
      <alignment horizontal="right" vertical="center"/>
      <protection locked="0"/>
    </xf>
    <xf numFmtId="0" fontId="19" fillId="39" borderId="16" xfId="0" applyFont="1" applyFill="1" applyBorder="1" applyAlignment="1" applyProtection="1">
      <alignment horizontal="left" vertical="center"/>
      <protection locked="0"/>
    </xf>
    <xf numFmtId="0" fontId="5" fillId="38" borderId="0" xfId="0" applyFont="1" applyFill="1" applyBorder="1" applyAlignment="1" applyProtection="1">
      <alignment horizontal="center" wrapText="1"/>
      <protection locked="0"/>
    </xf>
    <xf numFmtId="164" fontId="5" fillId="35" borderId="0" xfId="0" applyNumberFormat="1" applyFont="1" applyFill="1" applyBorder="1" applyAlignment="1" applyProtection="1">
      <alignment vertical="center"/>
      <protection locked="0"/>
    </xf>
    <xf numFmtId="0" fontId="5" fillId="38" borderId="19" xfId="0" applyFont="1" applyFill="1" applyBorder="1" applyAlignment="1" applyProtection="1">
      <alignment horizontal="center" wrapText="1"/>
      <protection locked="0"/>
    </xf>
    <xf numFmtId="0" fontId="23" fillId="38" borderId="0" xfId="0" applyFont="1" applyFill="1" applyBorder="1" applyAlignment="1" applyProtection="1">
      <alignment horizontal="center" vertical="center"/>
      <protection locked="0"/>
    </xf>
    <xf numFmtId="0" fontId="4" fillId="38" borderId="0" xfId="0" applyFont="1" applyFill="1" applyBorder="1" applyAlignment="1" applyProtection="1">
      <alignment horizontal="center" vertical="center"/>
      <protection locked="0"/>
    </xf>
    <xf numFmtId="0" fontId="31" fillId="35" borderId="0" xfId="0" applyFont="1" applyFill="1" applyBorder="1" applyAlignment="1" applyProtection="1">
      <alignment vertical="center"/>
      <protection locked="0"/>
    </xf>
    <xf numFmtId="0" fontId="4" fillId="35" borderId="0" xfId="0" applyFont="1" applyFill="1" applyBorder="1" applyAlignment="1" applyProtection="1">
      <alignment vertical="center"/>
      <protection locked="0"/>
    </xf>
    <xf numFmtId="3" fontId="5" fillId="35" borderId="16" xfId="0" applyNumberFormat="1" applyFont="1" applyFill="1" applyBorder="1" applyAlignment="1" applyProtection="1">
      <alignment vertical="center"/>
      <protection locked="0"/>
    </xf>
    <xf numFmtId="0" fontId="20" fillId="35" borderId="0" xfId="0" applyFont="1" applyFill="1" applyBorder="1" applyAlignment="1" applyProtection="1">
      <alignment horizontal="left" vertical="center"/>
      <protection locked="0"/>
    </xf>
    <xf numFmtId="0" fontId="4" fillId="35" borderId="0" xfId="0" applyFont="1" applyFill="1" applyBorder="1" applyAlignment="1" applyProtection="1">
      <alignment horizontal="right" vertical="center"/>
      <protection locked="0"/>
    </xf>
    <xf numFmtId="0" fontId="4" fillId="35" borderId="0" xfId="0" applyFont="1" applyFill="1" applyBorder="1" applyAlignment="1" applyProtection="1">
      <alignment horizontal="left" vertical="center"/>
      <protection locked="0"/>
    </xf>
    <xf numFmtId="164" fontId="4" fillId="37" borderId="10" xfId="0" applyNumberFormat="1" applyFont="1" applyFill="1" applyBorder="1" applyAlignment="1" applyProtection="1">
      <alignment horizontal="right" vertical="center"/>
      <protection locked="0"/>
    </xf>
    <xf numFmtId="0" fontId="20" fillId="35" borderId="16" xfId="0" applyFont="1" applyFill="1" applyBorder="1" applyAlignment="1" applyProtection="1">
      <alignment horizontal="left" vertical="center"/>
      <protection locked="0"/>
    </xf>
    <xf numFmtId="0" fontId="1" fillId="38" borderId="0" xfId="0" applyFont="1" applyFill="1" applyBorder="1" applyAlignment="1" applyProtection="1">
      <alignment vertical="center" wrapText="1"/>
      <protection locked="0"/>
    </xf>
    <xf numFmtId="0" fontId="20" fillId="39" borderId="0" xfId="0" applyFont="1" applyFill="1" applyBorder="1" applyAlignment="1" applyProtection="1">
      <alignment horizontal="left" vertical="center"/>
      <protection locked="0"/>
    </xf>
    <xf numFmtId="0" fontId="20" fillId="39" borderId="16" xfId="0" applyFont="1" applyFill="1" applyBorder="1" applyAlignment="1" applyProtection="1">
      <alignment horizontal="left" vertical="center"/>
      <protection locked="0"/>
    </xf>
    <xf numFmtId="0" fontId="5" fillId="35" borderId="0" xfId="0" applyFont="1" applyFill="1" applyBorder="1" applyAlignment="1" applyProtection="1">
      <alignment horizontal="left" vertical="center"/>
      <protection locked="0"/>
    </xf>
    <xf numFmtId="164" fontId="4" fillId="35" borderId="0" xfId="0" applyNumberFormat="1" applyFont="1" applyFill="1" applyBorder="1" applyAlignment="1" applyProtection="1">
      <alignment horizontal="center" vertical="center"/>
      <protection locked="0"/>
    </xf>
    <xf numFmtId="0" fontId="5" fillId="38" borderId="0" xfId="0" applyFont="1" applyFill="1" applyBorder="1" applyAlignment="1" applyProtection="1">
      <alignment vertical="center" wrapText="1"/>
      <protection locked="0"/>
    </xf>
    <xf numFmtId="0" fontId="31" fillId="35" borderId="0" xfId="0" applyFont="1" applyFill="1" applyBorder="1" applyAlignment="1" applyProtection="1">
      <alignment horizontal="left"/>
      <protection locked="0"/>
    </xf>
    <xf numFmtId="0" fontId="11" fillId="35" borderId="0" xfId="0" applyFont="1" applyFill="1" applyBorder="1" applyAlignment="1" applyProtection="1">
      <alignment vertical="center"/>
      <protection locked="0"/>
    </xf>
    <xf numFmtId="0" fontId="20" fillId="38" borderId="0" xfId="0" applyFont="1" applyFill="1" applyBorder="1" applyAlignment="1" applyProtection="1">
      <alignment horizontal="center" vertical="center"/>
      <protection locked="0"/>
    </xf>
    <xf numFmtId="0" fontId="11" fillId="39" borderId="0" xfId="0" applyFont="1" applyFill="1" applyBorder="1" applyAlignment="1" applyProtection="1">
      <alignment horizontal="center" vertical="center"/>
      <protection locked="0"/>
    </xf>
    <xf numFmtId="0" fontId="5" fillId="35" borderId="0" xfId="0" applyFont="1" applyFill="1" applyBorder="1" applyAlignment="1" applyProtection="1">
      <alignment vertical="center"/>
      <protection locked="0"/>
    </xf>
    <xf numFmtId="0" fontId="18" fillId="39" borderId="0" xfId="0" applyFont="1" applyFill="1" applyBorder="1" applyAlignment="1" applyProtection="1">
      <alignment vertical="center"/>
      <protection locked="0"/>
    </xf>
    <xf numFmtId="0" fontId="18" fillId="35" borderId="16" xfId="0" applyFont="1" applyFill="1" applyBorder="1" applyAlignment="1" applyProtection="1">
      <alignment horizontal="left" vertical="center"/>
      <protection locked="0"/>
    </xf>
    <xf numFmtId="0" fontId="24" fillId="39" borderId="0" xfId="0" applyFont="1" applyFill="1" applyBorder="1" applyAlignment="1" applyProtection="1">
      <alignment vertical="center"/>
      <protection locked="0"/>
    </xf>
    <xf numFmtId="0" fontId="4" fillId="38" borderId="0" xfId="0" applyFont="1" applyFill="1" applyBorder="1" applyAlignment="1" applyProtection="1">
      <alignment vertical="center"/>
      <protection locked="0"/>
    </xf>
    <xf numFmtId="0" fontId="1" fillId="38" borderId="0" xfId="0" applyFont="1" applyFill="1" applyBorder="1" applyAlignment="1" applyProtection="1">
      <alignment horizontal="center" vertical="center"/>
      <protection locked="0"/>
    </xf>
    <xf numFmtId="164" fontId="4" fillId="37" borderId="10" xfId="0" applyNumberFormat="1" applyFont="1" applyFill="1" applyBorder="1" applyAlignment="1" applyProtection="1">
      <alignment vertical="center"/>
      <protection locked="0"/>
    </xf>
    <xf numFmtId="164" fontId="4" fillId="36" borderId="0" xfId="0" applyNumberFormat="1" applyFont="1" applyFill="1" applyBorder="1" applyAlignment="1" applyProtection="1">
      <alignment vertical="center"/>
      <protection locked="0"/>
    </xf>
    <xf numFmtId="0" fontId="5" fillId="38"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0" fontId="4" fillId="36" borderId="0" xfId="0" applyFont="1" applyFill="1" applyBorder="1" applyAlignment="1" applyProtection="1">
      <alignment vertical="center"/>
      <protection locked="0"/>
    </xf>
    <xf numFmtId="0" fontId="4" fillId="37" borderId="10" xfId="0" applyFont="1" applyFill="1" applyBorder="1" applyAlignment="1" applyProtection="1">
      <alignment horizontal="center" vertical="center"/>
      <protection locked="0"/>
    </xf>
    <xf numFmtId="164" fontId="23" fillId="35" borderId="0" xfId="0" applyNumberFormat="1" applyFont="1" applyFill="1" applyBorder="1" applyAlignment="1" applyProtection="1">
      <alignment horizontal="left" vertical="center"/>
      <protection locked="0"/>
    </xf>
    <xf numFmtId="0" fontId="25" fillId="35" borderId="16" xfId="0" applyFont="1" applyFill="1" applyBorder="1" applyAlignment="1" applyProtection="1">
      <alignment horizontal="left" vertical="center"/>
      <protection locked="0"/>
    </xf>
    <xf numFmtId="164" fontId="5" fillId="36" borderId="0" xfId="0" applyNumberFormat="1" applyFont="1" applyFill="1" applyBorder="1" applyAlignment="1" applyProtection="1">
      <alignment vertical="center"/>
      <protection locked="0"/>
    </xf>
    <xf numFmtId="0" fontId="0" fillId="35" borderId="0" xfId="0" applyFont="1" applyFill="1" applyBorder="1" applyAlignment="1" applyProtection="1">
      <alignment vertical="center"/>
      <protection locked="0"/>
    </xf>
    <xf numFmtId="164" fontId="23" fillId="35" borderId="0" xfId="0" applyNumberFormat="1" applyFont="1" applyFill="1" applyBorder="1" applyAlignment="1" applyProtection="1">
      <alignment vertical="center"/>
      <protection locked="0"/>
    </xf>
    <xf numFmtId="6" fontId="5" fillId="36" borderId="0" xfId="0" applyNumberFormat="1" applyFont="1" applyFill="1" applyBorder="1" applyAlignment="1" applyProtection="1">
      <alignment vertical="center"/>
      <protection locked="0"/>
    </xf>
    <xf numFmtId="0" fontId="25" fillId="39" borderId="16" xfId="0" applyFont="1" applyFill="1" applyBorder="1" applyAlignment="1" applyProtection="1">
      <alignment horizontal="left" vertical="center"/>
      <protection locked="0"/>
    </xf>
    <xf numFmtId="9" fontId="4" fillId="37" borderId="10" xfId="59" applyFont="1" applyFill="1" applyBorder="1" applyAlignment="1" applyProtection="1">
      <alignment vertical="center"/>
      <protection locked="0"/>
    </xf>
    <xf numFmtId="9" fontId="4" fillId="36" borderId="0" xfId="59" applyFont="1" applyFill="1" applyBorder="1" applyAlignment="1" applyProtection="1">
      <alignment vertical="center"/>
      <protection locked="0"/>
    </xf>
    <xf numFmtId="9" fontId="4" fillId="35" borderId="0" xfId="59" applyFont="1" applyFill="1" applyBorder="1" applyAlignment="1" applyProtection="1">
      <alignment vertical="center"/>
      <protection locked="0"/>
    </xf>
    <xf numFmtId="0" fontId="12" fillId="38" borderId="0" xfId="0" applyFont="1" applyFill="1" applyBorder="1" applyAlignment="1" applyProtection="1">
      <alignment horizontal="left" vertical="center"/>
      <protection locked="0"/>
    </xf>
    <xf numFmtId="0" fontId="12" fillId="35" borderId="0" xfId="0" applyFont="1" applyFill="1" applyBorder="1" applyAlignment="1" applyProtection="1">
      <alignment horizontal="left" vertical="center"/>
      <protection locked="0"/>
    </xf>
    <xf numFmtId="0" fontId="26" fillId="35" borderId="16" xfId="0" applyFont="1" applyFill="1" applyBorder="1" applyAlignment="1" applyProtection="1">
      <alignment horizontal="left" vertical="center"/>
      <protection locked="0"/>
    </xf>
    <xf numFmtId="0" fontId="12" fillId="36" borderId="0" xfId="0" applyFont="1" applyFill="1" applyBorder="1" applyAlignment="1" applyProtection="1">
      <alignment horizontal="left" vertical="center"/>
      <protection locked="0"/>
    </xf>
    <xf numFmtId="0" fontId="32" fillId="38" borderId="11" xfId="0" applyFont="1" applyFill="1" applyBorder="1" applyAlignment="1" applyProtection="1">
      <alignment vertical="center"/>
      <protection locked="0"/>
    </xf>
    <xf numFmtId="0" fontId="5" fillId="38" borderId="11" xfId="0" applyFont="1" applyFill="1" applyBorder="1" applyAlignment="1" applyProtection="1">
      <alignment vertical="center"/>
      <protection locked="0"/>
    </xf>
    <xf numFmtId="0" fontId="0" fillId="38" borderId="11" xfId="0" applyFont="1" applyFill="1" applyBorder="1" applyAlignment="1" applyProtection="1">
      <alignment vertical="center"/>
      <protection locked="0"/>
    </xf>
    <xf numFmtId="0" fontId="4" fillId="38" borderId="11" xfId="0" applyFont="1" applyFill="1" applyBorder="1" applyAlignment="1" applyProtection="1">
      <alignment vertical="center"/>
      <protection locked="0"/>
    </xf>
    <xf numFmtId="8" fontId="8" fillId="38" borderId="0" xfId="0" applyNumberFormat="1" applyFont="1" applyFill="1" applyBorder="1" applyAlignment="1" applyProtection="1">
      <alignment horizontal="center" vertical="center"/>
      <protection locked="0"/>
    </xf>
    <xf numFmtId="8" fontId="8" fillId="38" borderId="0" xfId="0" applyNumberFormat="1" applyFont="1" applyFill="1" applyBorder="1" applyAlignment="1" applyProtection="1">
      <alignment vertical="center"/>
      <protection locked="0"/>
    </xf>
    <xf numFmtId="8" fontId="8" fillId="35" borderId="0" xfId="0" applyNumberFormat="1" applyFont="1" applyFill="1" applyBorder="1" applyAlignment="1" applyProtection="1">
      <alignment vertical="center"/>
      <protection locked="0"/>
    </xf>
    <xf numFmtId="8" fontId="8" fillId="35" borderId="16" xfId="0" applyNumberFormat="1" applyFont="1" applyFill="1" applyBorder="1" applyAlignment="1" applyProtection="1">
      <alignment vertical="center"/>
      <protection locked="0"/>
    </xf>
    <xf numFmtId="6" fontId="4" fillId="37" borderId="10" xfId="0" applyNumberFormat="1" applyFont="1" applyFill="1" applyBorder="1" applyAlignment="1" applyProtection="1">
      <alignment vertical="center"/>
      <protection locked="0"/>
    </xf>
    <xf numFmtId="6" fontId="4" fillId="36" borderId="0" xfId="0" applyNumberFormat="1" applyFont="1" applyFill="1" applyBorder="1" applyAlignment="1" applyProtection="1">
      <alignment vertical="center"/>
      <protection locked="0"/>
    </xf>
    <xf numFmtId="0" fontId="0" fillId="38" borderId="0" xfId="0" applyFill="1" applyBorder="1" applyAlignment="1" applyProtection="1">
      <alignment vertical="center" wrapText="1"/>
      <protection locked="0"/>
    </xf>
    <xf numFmtId="1" fontId="4" fillId="37" borderId="10" xfId="0" applyNumberFormat="1" applyFont="1" applyFill="1" applyBorder="1" applyAlignment="1" applyProtection="1">
      <alignment horizontal="center" vertical="center"/>
      <protection locked="0"/>
    </xf>
    <xf numFmtId="0" fontId="27" fillId="35" borderId="16" xfId="0" applyFont="1" applyFill="1" applyBorder="1" applyAlignment="1" applyProtection="1">
      <alignment horizontal="left" vertical="center"/>
      <protection locked="0"/>
    </xf>
    <xf numFmtId="2" fontId="4" fillId="36" borderId="0" xfId="0" applyNumberFormat="1" applyFont="1" applyFill="1" applyBorder="1" applyAlignment="1" applyProtection="1">
      <alignment horizontal="center" vertical="center"/>
      <protection locked="0"/>
    </xf>
    <xf numFmtId="4" fontId="1" fillId="35" borderId="0" xfId="0" applyNumberFormat="1" applyFont="1" applyFill="1" applyAlignment="1" applyProtection="1">
      <alignment vertical="center"/>
      <protection locked="0"/>
    </xf>
    <xf numFmtId="4" fontId="1" fillId="34" borderId="0" xfId="0" applyNumberFormat="1" applyFont="1" applyFill="1" applyAlignment="1" applyProtection="1">
      <alignment vertical="center"/>
      <protection locked="0"/>
    </xf>
    <xf numFmtId="0" fontId="11" fillId="38" borderId="0" xfId="0" applyFont="1" applyFill="1" applyBorder="1" applyAlignment="1" applyProtection="1">
      <alignment horizontal="centerContinuous" vertical="center"/>
      <protection locked="0"/>
    </xf>
    <xf numFmtId="0" fontId="11" fillId="35" borderId="0" xfId="0" applyFont="1" applyFill="1" applyBorder="1" applyAlignment="1" applyProtection="1">
      <alignment horizontal="centerContinuous" vertical="center"/>
      <protection locked="0"/>
    </xf>
    <xf numFmtId="0" fontId="11" fillId="36" borderId="0" xfId="0" applyFont="1" applyFill="1" applyBorder="1" applyAlignment="1" applyProtection="1">
      <alignment horizontal="centerContinuous" vertical="center"/>
      <protection locked="0"/>
    </xf>
    <xf numFmtId="0" fontId="0" fillId="36" borderId="0" xfId="0" applyFont="1" applyFill="1" applyBorder="1" applyAlignment="1" applyProtection="1">
      <alignment vertical="center"/>
      <protection locked="0"/>
    </xf>
    <xf numFmtId="0" fontId="4" fillId="36" borderId="0" xfId="0" applyFont="1" applyFill="1" applyBorder="1" applyAlignment="1" applyProtection="1">
      <alignment horizontal="center" vertical="center"/>
      <protection locked="0"/>
    </xf>
    <xf numFmtId="0" fontId="12" fillId="38" borderId="0" xfId="0" applyFont="1" applyFill="1" applyBorder="1" applyAlignment="1" applyProtection="1">
      <alignment vertical="center"/>
      <protection locked="0"/>
    </xf>
    <xf numFmtId="0" fontId="12" fillId="35" borderId="0" xfId="0" applyFont="1" applyFill="1" applyBorder="1" applyAlignment="1" applyProtection="1">
      <alignment vertical="center"/>
      <protection locked="0"/>
    </xf>
    <xf numFmtId="0" fontId="27" fillId="39" borderId="16" xfId="0" applyFont="1" applyFill="1" applyBorder="1" applyAlignment="1" applyProtection="1">
      <alignment vertical="center"/>
      <protection locked="0"/>
    </xf>
    <xf numFmtId="0" fontId="12" fillId="36" borderId="0" xfId="0" applyFont="1" applyFill="1" applyBorder="1" applyAlignment="1" applyProtection="1">
      <alignment vertical="center"/>
      <protection locked="0"/>
    </xf>
    <xf numFmtId="6" fontId="5" fillId="38" borderId="11" xfId="0" applyNumberFormat="1" applyFont="1" applyFill="1" applyBorder="1" applyAlignment="1" applyProtection="1">
      <alignment vertical="center"/>
      <protection locked="0"/>
    </xf>
    <xf numFmtId="0" fontId="12" fillId="38" borderId="11" xfId="0" applyFont="1" applyFill="1" applyBorder="1" applyAlignment="1" applyProtection="1">
      <alignment horizontal="center" vertical="center"/>
      <protection locked="0"/>
    </xf>
    <xf numFmtId="0" fontId="12" fillId="38" borderId="11" xfId="0" applyFont="1" applyFill="1" applyBorder="1" applyAlignment="1" applyProtection="1">
      <alignment vertical="center"/>
      <protection locked="0"/>
    </xf>
    <xf numFmtId="0" fontId="12" fillId="35" borderId="11" xfId="0" applyFont="1" applyFill="1" applyBorder="1" applyAlignment="1" applyProtection="1">
      <alignment vertical="center"/>
      <protection locked="0"/>
    </xf>
    <xf numFmtId="0" fontId="12" fillId="35" borderId="18" xfId="0" applyFont="1" applyFill="1" applyBorder="1" applyAlignment="1" applyProtection="1">
      <alignment vertical="center"/>
      <protection locked="0"/>
    </xf>
    <xf numFmtId="0" fontId="11" fillId="38" borderId="0" xfId="0" applyFont="1" applyFill="1" applyBorder="1" applyAlignment="1" applyProtection="1">
      <alignment horizontal="right" vertical="center"/>
      <protection locked="0"/>
    </xf>
    <xf numFmtId="164" fontId="5" fillId="38" borderId="0" xfId="0" applyNumberFormat="1" applyFont="1" applyFill="1" applyBorder="1" applyAlignment="1" applyProtection="1">
      <alignment horizontal="center" vertical="center"/>
      <protection locked="0"/>
    </xf>
    <xf numFmtId="164" fontId="5" fillId="38" borderId="0" xfId="0" applyNumberFormat="1" applyFont="1" applyFill="1" applyBorder="1" applyAlignment="1" applyProtection="1">
      <alignment vertical="center"/>
      <protection locked="0"/>
    </xf>
    <xf numFmtId="164" fontId="5" fillId="35" borderId="16" xfId="0" applyNumberFormat="1" applyFont="1" applyFill="1" applyBorder="1" applyAlignment="1" applyProtection="1">
      <alignment vertical="center"/>
      <protection locked="0"/>
    </xf>
    <xf numFmtId="164" fontId="4" fillId="38" borderId="0" xfId="0" applyNumberFormat="1" applyFont="1" applyFill="1" applyBorder="1" applyAlignment="1" applyProtection="1">
      <alignment vertical="center"/>
      <protection locked="0"/>
    </xf>
    <xf numFmtId="0" fontId="30" fillId="39" borderId="16" xfId="0" applyFont="1" applyFill="1" applyBorder="1" applyAlignment="1" applyProtection="1">
      <alignment horizontal="left" vertical="center"/>
      <protection locked="0"/>
    </xf>
    <xf numFmtId="0" fontId="1" fillId="38" borderId="11" xfId="0" applyFont="1" applyFill="1" applyBorder="1" applyAlignment="1" applyProtection="1">
      <alignment vertical="center"/>
      <protection locked="0"/>
    </xf>
    <xf numFmtId="164" fontId="5" fillId="38" borderId="11" xfId="0" applyNumberFormat="1" applyFont="1" applyFill="1" applyBorder="1" applyAlignment="1" applyProtection="1">
      <alignment vertical="center"/>
      <protection locked="0"/>
    </xf>
    <xf numFmtId="0" fontId="12" fillId="38" borderId="11" xfId="0" applyFont="1" applyFill="1" applyBorder="1" applyAlignment="1" applyProtection="1">
      <alignment horizontal="left" vertical="center"/>
      <protection locked="0"/>
    </xf>
    <xf numFmtId="0" fontId="12" fillId="35" borderId="11" xfId="0" applyFont="1" applyFill="1" applyBorder="1" applyAlignment="1" applyProtection="1">
      <alignment horizontal="left" vertical="center"/>
      <protection locked="0"/>
    </xf>
    <xf numFmtId="0" fontId="12" fillId="35" borderId="18" xfId="0" applyFont="1" applyFill="1" applyBorder="1" applyAlignment="1" applyProtection="1">
      <alignment horizontal="left" vertical="center"/>
      <protection locked="0"/>
    </xf>
    <xf numFmtId="0" fontId="9" fillId="34" borderId="0" xfId="0" applyFont="1" applyFill="1" applyBorder="1" applyAlignment="1" applyProtection="1">
      <alignment vertical="center"/>
      <protection locked="0"/>
    </xf>
    <xf numFmtId="0" fontId="3" fillId="34" borderId="0" xfId="0" applyFont="1" applyFill="1" applyBorder="1" applyAlignment="1" applyProtection="1">
      <alignment horizontal="left" vertical="center" wrapText="1"/>
      <protection locked="0"/>
    </xf>
    <xf numFmtId="0" fontId="3" fillId="34" borderId="0" xfId="0" applyFont="1" applyFill="1" applyBorder="1" applyAlignment="1" applyProtection="1">
      <alignment horizontal="left" vertical="center"/>
      <protection locked="0"/>
    </xf>
    <xf numFmtId="0" fontId="3" fillId="34" borderId="0" xfId="0" applyFont="1" applyFill="1" applyBorder="1" applyAlignment="1" applyProtection="1">
      <alignment horizontal="right" vertical="center"/>
      <protection locked="0"/>
    </xf>
    <xf numFmtId="0" fontId="20" fillId="34" borderId="16"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locked="0"/>
    </xf>
    <xf numFmtId="0" fontId="5" fillId="34" borderId="0" xfId="0" applyFont="1" applyFill="1" applyBorder="1" applyAlignment="1" applyProtection="1">
      <alignment vertical="center"/>
      <protection locked="0"/>
    </xf>
    <xf numFmtId="0" fontId="35" fillId="39" borderId="16" xfId="0" applyFont="1" applyFill="1" applyBorder="1" applyAlignment="1" applyProtection="1">
      <alignment horizontal="left" vertical="center"/>
      <protection locked="0"/>
    </xf>
    <xf numFmtId="164" fontId="5" fillId="34" borderId="0" xfId="0" applyNumberFormat="1" applyFont="1" applyFill="1" applyBorder="1" applyAlignment="1" applyProtection="1">
      <alignment vertical="center"/>
      <protection locked="0"/>
    </xf>
    <xf numFmtId="0" fontId="31" fillId="34" borderId="16" xfId="0" applyFont="1" applyFill="1" applyBorder="1" applyAlignment="1" applyProtection="1">
      <alignment horizontal="left" vertical="center"/>
      <protection locked="0"/>
    </xf>
    <xf numFmtId="9" fontId="5" fillId="36" borderId="0" xfId="59" applyNumberFormat="1" applyFon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11" fillId="34" borderId="11" xfId="0" applyFont="1" applyFill="1" applyBorder="1" applyAlignment="1" applyProtection="1">
      <alignment horizontal="center" vertical="center"/>
      <protection locked="0"/>
    </xf>
    <xf numFmtId="0" fontId="11" fillId="34" borderId="11" xfId="0" applyFont="1" applyFill="1" applyBorder="1" applyAlignment="1" applyProtection="1">
      <alignment horizontal="left" vertical="center"/>
      <protection locked="0"/>
    </xf>
    <xf numFmtId="0" fontId="11" fillId="34" borderId="18" xfId="0" applyFont="1" applyFill="1" applyBorder="1" applyAlignment="1" applyProtection="1">
      <alignment horizontal="left" vertical="center"/>
      <protection locked="0"/>
    </xf>
    <xf numFmtId="0" fontId="12" fillId="34" borderId="0" xfId="0" applyFont="1" applyFill="1" applyBorder="1" applyAlignment="1" applyProtection="1">
      <alignment horizontal="left" vertical="center"/>
      <protection locked="0"/>
    </xf>
    <xf numFmtId="0" fontId="23" fillId="34" borderId="16" xfId="0" applyFont="1" applyFill="1" applyBorder="1" applyAlignment="1" applyProtection="1">
      <alignment horizontal="left" vertical="center"/>
      <protection locked="0"/>
    </xf>
    <xf numFmtId="164" fontId="3" fillId="36" borderId="0" xfId="0" applyNumberFormat="1" applyFont="1" applyFill="1" applyBorder="1" applyAlignment="1" applyProtection="1">
      <alignment vertical="center"/>
      <protection locked="0"/>
    </xf>
    <xf numFmtId="0" fontId="12" fillId="34" borderId="16" xfId="0" applyFont="1" applyFill="1" applyBorder="1" applyAlignment="1" applyProtection="1">
      <alignment horizontal="left" vertical="center"/>
      <protection locked="0"/>
    </xf>
    <xf numFmtId="9" fontId="3" fillId="36" borderId="0" xfId="59" applyFont="1" applyFill="1" applyBorder="1" applyAlignment="1" applyProtection="1">
      <alignment vertical="center"/>
      <protection locked="0"/>
    </xf>
    <xf numFmtId="9" fontId="0" fillId="34" borderId="0" xfId="59" applyFont="1" applyFill="1" applyBorder="1" applyAlignment="1" applyProtection="1">
      <alignment vertical="center"/>
      <protection locked="0"/>
    </xf>
    <xf numFmtId="9" fontId="0" fillId="36" borderId="0" xfId="59" applyFont="1" applyFill="1" applyBorder="1" applyAlignment="1" applyProtection="1">
      <alignment vertical="center"/>
      <protection locked="0"/>
    </xf>
    <xf numFmtId="166" fontId="11" fillId="36" borderId="0" xfId="0" applyNumberFormat="1" applyFont="1" applyFill="1" applyBorder="1" applyAlignment="1" applyProtection="1">
      <alignment horizontal="left" vertical="center"/>
      <protection locked="0"/>
    </xf>
    <xf numFmtId="3" fontId="3" fillId="36" borderId="0" xfId="0" applyNumberFormat="1" applyFont="1" applyFill="1" applyBorder="1" applyAlignment="1" applyProtection="1">
      <alignment vertical="center"/>
      <protection locked="0"/>
    </xf>
    <xf numFmtId="0" fontId="0" fillId="34" borderId="0" xfId="0" applyFont="1" applyFill="1" applyBorder="1" applyAlignment="1" applyProtection="1">
      <alignment horizontal="left" vertical="center"/>
      <protection locked="0"/>
    </xf>
    <xf numFmtId="166" fontId="5" fillId="34" borderId="0" xfId="0" applyNumberFormat="1" applyFont="1" applyFill="1" applyBorder="1" applyAlignment="1" applyProtection="1">
      <alignment vertical="center"/>
      <protection locked="0"/>
    </xf>
    <xf numFmtId="0" fontId="36" fillId="34" borderId="16" xfId="0" applyFont="1" applyFill="1" applyBorder="1" applyAlignment="1" applyProtection="1">
      <alignment horizontal="left" vertical="center"/>
      <protection locked="0"/>
    </xf>
    <xf numFmtId="166" fontId="5" fillId="36" borderId="0" xfId="0" applyNumberFormat="1" applyFont="1" applyFill="1" applyBorder="1" applyAlignment="1" applyProtection="1">
      <alignment vertical="center"/>
      <protection locked="0"/>
    </xf>
    <xf numFmtId="0" fontId="0" fillId="36" borderId="0" xfId="0" applyFont="1" applyFill="1" applyBorder="1" applyAlignment="1" applyProtection="1">
      <alignment horizontal="left" vertical="center"/>
      <protection locked="0"/>
    </xf>
    <xf numFmtId="16" fontId="23" fillId="34" borderId="16" xfId="0" applyNumberFormat="1" applyFont="1" applyFill="1" applyBorder="1" applyAlignment="1" applyProtection="1" quotePrefix="1">
      <alignment horizontal="left" vertical="center"/>
      <protection locked="0"/>
    </xf>
    <xf numFmtId="166" fontId="13" fillId="36" borderId="0" xfId="0" applyNumberFormat="1" applyFont="1" applyFill="1" applyBorder="1" applyAlignment="1" applyProtection="1">
      <alignment vertical="center"/>
      <protection locked="0"/>
    </xf>
    <xf numFmtId="0" fontId="11" fillId="35" borderId="14" xfId="0" applyFont="1" applyFill="1" applyBorder="1" applyAlignment="1" applyProtection="1">
      <alignment horizontal="left" vertical="center"/>
      <protection locked="0"/>
    </xf>
    <xf numFmtId="0" fontId="23" fillId="39" borderId="16" xfId="0" applyFont="1" applyFill="1" applyBorder="1" applyAlignment="1" applyProtection="1">
      <alignment horizontal="left" vertical="center"/>
      <protection locked="0"/>
    </xf>
    <xf numFmtId="0" fontId="11" fillId="35" borderId="16" xfId="0" applyFont="1" applyFill="1" applyBorder="1" applyAlignment="1" applyProtection="1">
      <alignment horizontal="left" vertical="center" wrapText="1"/>
      <protection locked="0"/>
    </xf>
    <xf numFmtId="0" fontId="19" fillId="35" borderId="16" xfId="0" applyFont="1" applyFill="1" applyBorder="1" applyAlignment="1" applyProtection="1" quotePrefix="1">
      <alignment vertical="center"/>
      <protection locked="0"/>
    </xf>
    <xf numFmtId="0" fontId="28" fillId="35" borderId="16" xfId="0" applyFont="1" applyFill="1" applyBorder="1" applyAlignment="1" applyProtection="1">
      <alignment horizontal="left" vertical="center"/>
      <protection locked="0"/>
    </xf>
    <xf numFmtId="0" fontId="23" fillId="39" borderId="16" xfId="0" applyFont="1" applyFill="1" applyBorder="1" applyAlignment="1" applyProtection="1">
      <alignment vertical="center"/>
      <protection locked="0"/>
    </xf>
    <xf numFmtId="0" fontId="29" fillId="35" borderId="16" xfId="0" applyFont="1" applyFill="1" applyBorder="1" applyAlignment="1" applyProtection="1">
      <alignment horizontal="left" vertical="center"/>
      <protection locked="0"/>
    </xf>
    <xf numFmtId="0" fontId="12" fillId="39" borderId="16" xfId="0" applyFont="1" applyFill="1" applyBorder="1" applyAlignment="1" applyProtection="1">
      <alignment horizontal="left" vertical="center"/>
      <protection locked="0"/>
    </xf>
    <xf numFmtId="3" fontId="4" fillId="38" borderId="13" xfId="0" applyNumberFormat="1" applyFont="1" applyFill="1" applyBorder="1" applyAlignment="1" applyProtection="1">
      <alignment horizontal="center" vertical="center"/>
      <protection locked="0"/>
    </xf>
    <xf numFmtId="0" fontId="5" fillId="38" borderId="13" xfId="0" applyFont="1" applyFill="1" applyBorder="1" applyAlignment="1" applyProtection="1">
      <alignment horizontal="right" vertical="center"/>
      <protection locked="0"/>
    </xf>
    <xf numFmtId="0" fontId="11" fillId="38" borderId="13" xfId="0" applyFont="1" applyFill="1" applyBorder="1" applyAlignment="1" applyProtection="1">
      <alignment horizontal="left" vertical="center"/>
      <protection locked="0"/>
    </xf>
    <xf numFmtId="1" fontId="5" fillId="38" borderId="13" xfId="0" applyNumberFormat="1" applyFont="1" applyFill="1" applyBorder="1" applyAlignment="1" applyProtection="1">
      <alignment horizontal="right" vertical="center"/>
      <protection locked="0"/>
    </xf>
    <xf numFmtId="0" fontId="11" fillId="38" borderId="13" xfId="0" applyFont="1" applyFill="1" applyBorder="1" applyAlignment="1" applyProtection="1">
      <alignment horizontal="center" vertical="center"/>
      <protection locked="0"/>
    </xf>
    <xf numFmtId="1" fontId="5" fillId="35" borderId="13" xfId="0" applyNumberFormat="1" applyFont="1" applyFill="1" applyBorder="1" applyAlignment="1" applyProtection="1">
      <alignment horizontal="right" vertical="center"/>
      <protection locked="0"/>
    </xf>
    <xf numFmtId="0" fontId="11" fillId="35" borderId="13" xfId="0" applyFont="1" applyFill="1" applyBorder="1" applyAlignment="1" applyProtection="1">
      <alignment horizontal="left" vertical="center"/>
      <protection locked="0"/>
    </xf>
    <xf numFmtId="166" fontId="5" fillId="0" borderId="10" xfId="0" applyNumberFormat="1" applyFont="1" applyFill="1" applyBorder="1" applyAlignment="1" applyProtection="1">
      <alignment vertical="center"/>
      <protection/>
    </xf>
    <xf numFmtId="3" fontId="4" fillId="0" borderId="10" xfId="0" applyNumberFormat="1" applyFont="1" applyFill="1" applyBorder="1" applyAlignment="1" applyProtection="1">
      <alignment horizontal="right" vertical="center"/>
      <protection/>
    </xf>
    <xf numFmtId="1" fontId="5" fillId="0" borderId="10" xfId="0" applyNumberFormat="1" applyFont="1" applyFill="1" applyBorder="1" applyAlignment="1" applyProtection="1">
      <alignment horizontal="right" vertical="center"/>
      <protection/>
    </xf>
    <xf numFmtId="3" fontId="5" fillId="0" borderId="10" xfId="0" applyNumberFormat="1" applyFont="1" applyFill="1" applyBorder="1" applyAlignment="1" applyProtection="1">
      <alignment horizontal="right" vertical="center"/>
      <protection/>
    </xf>
    <xf numFmtId="164" fontId="5" fillId="0" borderId="10" xfId="0" applyNumberFormat="1" applyFont="1" applyFill="1" applyBorder="1" applyAlignment="1" applyProtection="1">
      <alignment horizontal="right" vertical="center"/>
      <protection/>
    </xf>
    <xf numFmtId="3" fontId="4" fillId="0" borderId="10" xfId="0" applyNumberFormat="1" applyFont="1" applyFill="1" applyBorder="1" applyAlignment="1" applyProtection="1">
      <alignment horizontal="center" vertical="center"/>
      <protection/>
    </xf>
    <xf numFmtId="164" fontId="4" fillId="0" borderId="10" xfId="0" applyNumberFormat="1" applyFont="1" applyFill="1" applyBorder="1" applyAlignment="1" applyProtection="1">
      <alignment horizontal="right" vertical="center"/>
      <protection/>
    </xf>
    <xf numFmtId="164" fontId="5" fillId="0" borderId="10" xfId="0" applyNumberFormat="1" applyFont="1" applyFill="1" applyBorder="1" applyAlignment="1" applyProtection="1">
      <alignment vertical="center"/>
      <protection/>
    </xf>
    <xf numFmtId="1" fontId="5" fillId="0" borderId="20" xfId="0" applyNumberFormat="1" applyFont="1" applyFill="1" applyBorder="1" applyAlignment="1" applyProtection="1">
      <alignment horizontal="right" vertical="center"/>
      <protection/>
    </xf>
    <xf numFmtId="6" fontId="5" fillId="0" borderId="10" xfId="0" applyNumberFormat="1" applyFont="1" applyFill="1" applyBorder="1" applyAlignment="1" applyProtection="1">
      <alignment vertical="center"/>
      <protection/>
    </xf>
    <xf numFmtId="9" fontId="5" fillId="0" borderId="10" xfId="59" applyNumberFormat="1" applyFont="1" applyFill="1" applyBorder="1" applyAlignment="1" applyProtection="1">
      <alignment vertical="center"/>
      <protection/>
    </xf>
    <xf numFmtId="164" fontId="3" fillId="0" borderId="10" xfId="0" applyNumberFormat="1" applyFont="1" applyFill="1" applyBorder="1" applyAlignment="1" applyProtection="1">
      <alignment vertical="center"/>
      <protection/>
    </xf>
    <xf numFmtId="9" fontId="3" fillId="0" borderId="10" xfId="59" applyFont="1" applyFill="1" applyBorder="1" applyAlignment="1" applyProtection="1">
      <alignment vertical="center"/>
      <protection/>
    </xf>
    <xf numFmtId="3" fontId="3" fillId="0" borderId="10" xfId="0" applyNumberFormat="1" applyFont="1" applyFill="1" applyBorder="1" applyAlignment="1" applyProtection="1">
      <alignment vertical="center"/>
      <protection/>
    </xf>
    <xf numFmtId="166" fontId="13" fillId="0" borderId="10" xfId="0" applyNumberFormat="1" applyFont="1" applyFill="1" applyBorder="1" applyAlignment="1" applyProtection="1">
      <alignment vertical="center"/>
      <protection/>
    </xf>
    <xf numFmtId="0" fontId="0" fillId="0" borderId="0" xfId="0" applyFont="1" applyFill="1" applyBorder="1" applyAlignment="1">
      <alignment horizontal="left" vertical="center" wrapText="1"/>
    </xf>
    <xf numFmtId="0" fontId="0" fillId="0" borderId="0" xfId="0" applyAlignment="1">
      <alignment vertical="center" wrapText="1"/>
    </xf>
    <xf numFmtId="0" fontId="13" fillId="0" borderId="0" xfId="0" applyFont="1" applyFill="1" applyBorder="1" applyAlignment="1">
      <alignment vertical="center" wrapText="1"/>
    </xf>
    <xf numFmtId="0" fontId="0" fillId="0" borderId="21" xfId="0"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35" borderId="0" xfId="0" applyFont="1" applyFill="1" applyBorder="1" applyAlignment="1" applyProtection="1">
      <alignment horizontal="center" vertical="center" wrapText="1"/>
      <protection locked="0"/>
    </xf>
    <xf numFmtId="0" fontId="5" fillId="35" borderId="19" xfId="0" applyFont="1" applyFill="1" applyBorder="1" applyAlignment="1" applyProtection="1">
      <alignment horizontal="center" vertical="center" wrapText="1"/>
      <protection locked="0"/>
    </xf>
    <xf numFmtId="0" fontId="5" fillId="38" borderId="0" xfId="0" applyFont="1" applyFill="1" applyBorder="1" applyAlignment="1" applyProtection="1">
      <alignment horizontal="center" wrapText="1"/>
      <protection locked="0"/>
    </xf>
    <xf numFmtId="0" fontId="5" fillId="38" borderId="19" xfId="0" applyFont="1" applyFill="1" applyBorder="1" applyAlignment="1" applyProtection="1">
      <alignment horizontal="center" wrapText="1"/>
      <protection locked="0"/>
    </xf>
    <xf numFmtId="0" fontId="5" fillId="38" borderId="0" xfId="0" applyFont="1" applyFill="1" applyBorder="1" applyAlignment="1" applyProtection="1">
      <alignment horizontal="center" vertical="center" wrapText="1"/>
      <protection locked="0"/>
    </xf>
    <xf numFmtId="0" fontId="5" fillId="38" borderId="19" xfId="0" applyFont="1" applyFill="1" applyBorder="1" applyAlignment="1" applyProtection="1">
      <alignment horizontal="center" vertical="center" wrapText="1"/>
      <protection locked="0"/>
    </xf>
    <xf numFmtId="0" fontId="5" fillId="38" borderId="0" xfId="0" applyFont="1" applyFill="1" applyBorder="1" applyAlignment="1" applyProtection="1">
      <alignment horizontal="left" vertical="center" wrapText="1"/>
      <protection locked="0"/>
    </xf>
    <xf numFmtId="0" fontId="5" fillId="38" borderId="0" xfId="0" applyFont="1" applyFill="1" applyBorder="1" applyAlignment="1" applyProtection="1">
      <alignment horizontal="right" vertical="center" wrapText="1"/>
      <protection locked="0"/>
    </xf>
    <xf numFmtId="0" fontId="5" fillId="34" borderId="0" xfId="0" applyFont="1" applyFill="1" applyBorder="1" applyAlignment="1" applyProtection="1">
      <alignment horizontal="left" vertical="center" wrapText="1"/>
      <protection locked="0"/>
    </xf>
    <xf numFmtId="0" fontId="9" fillId="35" borderId="0" xfId="0" applyFont="1" applyFill="1" applyBorder="1" applyAlignment="1" applyProtection="1">
      <alignment horizontal="left" vertical="center" wrapText="1"/>
      <protection locked="0"/>
    </xf>
    <xf numFmtId="0" fontId="9" fillId="35" borderId="21" xfId="0" applyFont="1" applyFill="1" applyBorder="1" applyAlignment="1" applyProtection="1">
      <alignment horizontal="left" vertical="center" wrapText="1"/>
      <protection locked="0"/>
    </xf>
    <xf numFmtId="1" fontId="5" fillId="35" borderId="0" xfId="0" applyNumberFormat="1" applyFont="1" applyFill="1" applyBorder="1" applyAlignment="1" applyProtection="1">
      <alignment horizontal="left" vertical="center" wrapText="1"/>
      <protection locked="0"/>
    </xf>
    <xf numFmtId="1" fontId="5" fillId="35" borderId="21" xfId="0" applyNumberFormat="1" applyFont="1" applyFill="1" applyBorder="1" applyAlignment="1" applyProtection="1">
      <alignment horizontal="left" vertical="center" wrapText="1"/>
      <protection locked="0"/>
    </xf>
    <xf numFmtId="0" fontId="4" fillId="34" borderId="0" xfId="0" applyFont="1" applyFill="1" applyBorder="1" applyAlignment="1" applyProtection="1">
      <alignment horizontal="left" vertical="center" wrapText="1"/>
      <protection locked="0"/>
    </xf>
    <xf numFmtId="0" fontId="0" fillId="34" borderId="0" xfId="0" applyFill="1" applyAlignment="1" applyProtection="1">
      <alignment vertical="center" wrapText="1"/>
      <protection locked="0"/>
    </xf>
    <xf numFmtId="0" fontId="4" fillId="38" borderId="0" xfId="0" applyFont="1" applyFill="1" applyBorder="1" applyAlignment="1" applyProtection="1">
      <alignment horizontal="left" vertical="center" wrapText="1"/>
      <protection locked="0"/>
    </xf>
    <xf numFmtId="0" fontId="0" fillId="38" borderId="0" xfId="0" applyFill="1" applyBorder="1" applyAlignment="1" applyProtection="1">
      <alignment vertical="center" wrapText="1"/>
      <protection locked="0"/>
    </xf>
    <xf numFmtId="0" fontId="13" fillId="34" borderId="0" xfId="0" applyFont="1" applyFill="1" applyBorder="1" applyAlignment="1" applyProtection="1">
      <alignment horizontal="left" vertical="center" wrapText="1"/>
      <protection locked="0"/>
    </xf>
    <xf numFmtId="0" fontId="4" fillId="38" borderId="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wrapText="1"/>
      <protection locked="0"/>
    </xf>
    <xf numFmtId="0" fontId="3" fillId="34" borderId="0" xfId="0" applyFont="1" applyFill="1" applyBorder="1" applyAlignment="1" applyProtection="1">
      <alignment horizontal="left" vertical="center" wrapText="1"/>
      <protection locked="0"/>
    </xf>
    <xf numFmtId="0" fontId="10" fillId="35" borderId="22" xfId="0" applyFont="1" applyFill="1" applyBorder="1" applyAlignment="1" applyProtection="1">
      <alignment horizontal="center" vertical="center" wrapText="1"/>
      <protection locked="0"/>
    </xf>
    <xf numFmtId="0" fontId="10" fillId="35" borderId="11" xfId="0" applyFont="1" applyFill="1" applyBorder="1" applyAlignment="1" applyProtection="1">
      <alignment horizontal="center" vertical="center" wrapText="1"/>
      <protection locked="0"/>
    </xf>
    <xf numFmtId="0" fontId="0" fillId="0" borderId="0"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F2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1F4FF"/>
      <rgbColor rgb="00CCFFCC"/>
      <rgbColor rgb="00FFFFD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0033"/>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9525</xdr:colOff>
      <xdr:row>1</xdr:row>
      <xdr:rowOff>85725</xdr:rowOff>
    </xdr:to>
    <xdr:pic>
      <xdr:nvPicPr>
        <xdr:cNvPr id="1" name="Picture 2"/>
        <xdr:cNvPicPr preferRelativeResize="1">
          <a:picLocks noChangeAspect="1"/>
        </xdr:cNvPicPr>
      </xdr:nvPicPr>
      <xdr:blipFill>
        <a:blip r:embed="rId1"/>
        <a:stretch>
          <a:fillRect/>
        </a:stretch>
      </xdr:blipFill>
      <xdr:spPr>
        <a:xfrm>
          <a:off x="0" y="0"/>
          <a:ext cx="93535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C8"/>
  <sheetViews>
    <sheetView zoomScalePageLayoutView="0" workbookViewId="0" topLeftCell="A1">
      <selection activeCell="B4" sqref="B4"/>
    </sheetView>
  </sheetViews>
  <sheetFormatPr defaultColWidth="9.140625" defaultRowHeight="12.75"/>
  <sheetData>
    <row r="2" ht="12">
      <c r="B2" s="56" t="s">
        <v>164</v>
      </c>
    </row>
    <row r="3" spans="2:3" ht="12">
      <c r="B3" s="58"/>
      <c r="C3" t="s">
        <v>165</v>
      </c>
    </row>
    <row r="4" spans="2:3" ht="12">
      <c r="B4" s="57"/>
      <c r="C4" t="s">
        <v>166</v>
      </c>
    </row>
    <row r="7" ht="12">
      <c r="B7" t="s">
        <v>169</v>
      </c>
    </row>
    <row r="8" ht="12">
      <c r="B8" t="s">
        <v>170</v>
      </c>
    </row>
  </sheetData>
  <sheetProtection/>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&amp;L&amp;Z&amp;F</oddHeader>
    <oddFooter>&amp;LPrepared by Holmes Sackett &amp;&amp; Associates&amp;C&amp;D&amp;RPage &amp;P</oddFooter>
  </headerFooter>
</worksheet>
</file>

<file path=xl/worksheets/sheet2.xml><?xml version="1.0" encoding="utf-8"?>
<worksheet xmlns="http://schemas.openxmlformats.org/spreadsheetml/2006/main" xmlns:r="http://schemas.openxmlformats.org/officeDocument/2006/relationships">
  <dimension ref="A1:Q153"/>
  <sheetViews>
    <sheetView zoomScalePageLayoutView="0" workbookViewId="0" topLeftCell="A94">
      <selection activeCell="I83" sqref="I83:I95"/>
    </sheetView>
  </sheetViews>
  <sheetFormatPr defaultColWidth="9.140625" defaultRowHeight="12.75"/>
  <cols>
    <col min="1" max="1" width="2.421875" style="4" customWidth="1"/>
    <col min="2" max="2" width="14.140625" style="7" customWidth="1"/>
    <col min="3" max="3" width="9.421875" style="7" bestFit="1" customWidth="1"/>
    <col min="4" max="5" width="10.8515625" style="7" customWidth="1"/>
    <col min="6" max="6" width="9.140625" style="7" customWidth="1"/>
    <col min="7" max="7" width="12.28125" style="7" customWidth="1"/>
    <col min="8" max="8" width="4.421875" style="37" bestFit="1" customWidth="1"/>
    <col min="9" max="9" width="17.421875" style="37" customWidth="1"/>
    <col min="10" max="10" width="9.140625" style="31" customWidth="1"/>
    <col min="11" max="11" width="19.28125" style="31" customWidth="1"/>
    <col min="12" max="12" width="11.57421875" style="31" customWidth="1"/>
    <col min="13" max="13" width="9.140625" style="32" customWidth="1"/>
    <col min="14" max="16384" width="9.140625" style="1" customWidth="1"/>
  </cols>
  <sheetData>
    <row r="1" ht="23.25">
      <c r="B1" s="6" t="s">
        <v>93</v>
      </c>
    </row>
    <row r="2" spans="2:7" ht="12.75">
      <c r="B2" s="7" t="s">
        <v>102</v>
      </c>
      <c r="C2" s="1"/>
      <c r="E2" s="7" t="s">
        <v>172</v>
      </c>
      <c r="G2" s="34">
        <f>175*2.5/4</f>
        <v>109.375</v>
      </c>
    </row>
    <row r="3" spans="2:12" ht="15">
      <c r="B3" s="33" t="s">
        <v>104</v>
      </c>
      <c r="K3" s="1"/>
      <c r="L3" s="1"/>
    </row>
    <row r="4" spans="2:12" ht="12.75">
      <c r="B4" s="9"/>
      <c r="C4" s="319" t="s">
        <v>0</v>
      </c>
      <c r="E4" s="319" t="s">
        <v>1</v>
      </c>
      <c r="F4" s="48"/>
      <c r="G4" s="48"/>
      <c r="K4" s="1"/>
      <c r="L4" s="1"/>
    </row>
    <row r="5" spans="2:7" ht="12.75">
      <c r="B5" s="9"/>
      <c r="C5" s="319"/>
      <c r="E5" s="319"/>
      <c r="F5" s="48"/>
      <c r="G5" s="48"/>
    </row>
    <row r="6" spans="2:7" ht="12.75">
      <c r="B6" s="9" t="s">
        <v>22</v>
      </c>
      <c r="C6" s="28">
        <v>38169</v>
      </c>
      <c r="E6" s="28">
        <v>38533</v>
      </c>
      <c r="F6" s="11"/>
      <c r="G6" s="9"/>
    </row>
    <row r="7" spans="2:7" ht="12.75">
      <c r="B7" s="9"/>
      <c r="C7" s="10"/>
      <c r="E7" s="10"/>
      <c r="F7" s="11"/>
      <c r="G7" s="9"/>
    </row>
    <row r="8" spans="2:7" ht="12.75">
      <c r="B8" s="9" t="s">
        <v>14</v>
      </c>
      <c r="C8" s="29">
        <v>175</v>
      </c>
      <c r="D8" s="35" t="s">
        <v>94</v>
      </c>
      <c r="E8" s="29">
        <v>171</v>
      </c>
      <c r="F8" s="35" t="s">
        <v>95</v>
      </c>
      <c r="G8" s="13"/>
    </row>
    <row r="9" spans="2:17" ht="12.75">
      <c r="B9" s="9" t="s">
        <v>15</v>
      </c>
      <c r="C9" s="29"/>
      <c r="D9" s="35" t="s">
        <v>96</v>
      </c>
      <c r="E9" s="29"/>
      <c r="F9" s="35" t="s">
        <v>97</v>
      </c>
      <c r="G9" s="13"/>
      <c r="O9" s="2"/>
      <c r="P9" s="2"/>
      <c r="Q9" s="3"/>
    </row>
    <row r="10" spans="2:7" ht="12.75">
      <c r="B10" s="9" t="s">
        <v>16</v>
      </c>
      <c r="C10" s="29"/>
      <c r="D10" s="35" t="s">
        <v>98</v>
      </c>
      <c r="E10" s="29"/>
      <c r="F10" s="35" t="s">
        <v>99</v>
      </c>
      <c r="G10" s="13"/>
    </row>
    <row r="11" spans="2:7" ht="12.75">
      <c r="B11" s="9"/>
      <c r="C11" s="12"/>
      <c r="D11" s="35"/>
      <c r="E11" s="12"/>
      <c r="F11" s="35"/>
      <c r="G11" s="13"/>
    </row>
    <row r="12" spans="2:7" ht="12.75">
      <c r="B12" s="9"/>
      <c r="C12" s="12"/>
      <c r="D12" s="12"/>
      <c r="E12" s="12"/>
      <c r="F12" s="12"/>
      <c r="G12" s="13"/>
    </row>
    <row r="13" spans="2:7" ht="15">
      <c r="B13" s="33" t="s">
        <v>103</v>
      </c>
      <c r="C13" s="12"/>
      <c r="D13" s="12"/>
      <c r="E13" s="12"/>
      <c r="F13" s="12"/>
      <c r="G13" s="13"/>
    </row>
    <row r="14" spans="2:7" ht="22.5" customHeight="1">
      <c r="B14" s="320" t="s">
        <v>159</v>
      </c>
      <c r="C14" s="315"/>
      <c r="D14" s="315"/>
      <c r="E14" s="315"/>
      <c r="F14" s="315"/>
      <c r="G14" s="315"/>
    </row>
    <row r="15" spans="3:6" ht="12.75">
      <c r="C15" s="12"/>
      <c r="D15" s="12"/>
      <c r="F15" s="12"/>
    </row>
    <row r="16" spans="5:7" ht="12.75">
      <c r="E16" s="19" t="s">
        <v>23</v>
      </c>
      <c r="G16" s="19" t="s">
        <v>24</v>
      </c>
    </row>
    <row r="17" spans="2:9" ht="12.75">
      <c r="B17" s="9" t="s">
        <v>25</v>
      </c>
      <c r="C17" s="9"/>
      <c r="D17" s="9"/>
      <c r="E17" s="29">
        <v>35</v>
      </c>
      <c r="F17" s="35" t="s">
        <v>100</v>
      </c>
      <c r="G17" s="71">
        <f>E17*C9</f>
        <v>0</v>
      </c>
      <c r="H17" s="37">
        <v>1</v>
      </c>
      <c r="I17" s="37" t="s">
        <v>105</v>
      </c>
    </row>
    <row r="18" spans="2:9" ht="12.75">
      <c r="B18" s="9" t="s">
        <v>26</v>
      </c>
      <c r="C18" s="9"/>
      <c r="D18" s="9"/>
      <c r="E18" s="29">
        <v>35</v>
      </c>
      <c r="F18" s="35" t="s">
        <v>101</v>
      </c>
      <c r="G18" s="71">
        <f>E18*E9</f>
        <v>0</v>
      </c>
      <c r="H18" s="37">
        <v>2</v>
      </c>
      <c r="I18" s="37" t="s">
        <v>106</v>
      </c>
    </row>
    <row r="19" spans="2:7" ht="12.75">
      <c r="B19" s="9"/>
      <c r="C19" s="9"/>
      <c r="D19" s="9"/>
      <c r="E19" s="12"/>
      <c r="F19" s="9"/>
      <c r="G19" s="16"/>
    </row>
    <row r="20" spans="2:8" ht="12.75">
      <c r="B20" s="9" t="s">
        <v>28</v>
      </c>
      <c r="C20" s="9"/>
      <c r="D20" s="9"/>
      <c r="E20" s="9"/>
      <c r="F20" s="9"/>
      <c r="G20" s="30"/>
      <c r="H20" s="37">
        <v>3</v>
      </c>
    </row>
    <row r="21" spans="2:8" ht="12.75">
      <c r="B21" s="9" t="s">
        <v>27</v>
      </c>
      <c r="C21" s="9"/>
      <c r="D21" s="9"/>
      <c r="E21" s="9"/>
      <c r="F21" s="9"/>
      <c r="G21" s="30">
        <f>167*25.6</f>
        <v>4275.2</v>
      </c>
      <c r="H21" s="37">
        <v>4</v>
      </c>
    </row>
    <row r="22" spans="2:7" ht="12.75">
      <c r="B22" s="9"/>
      <c r="C22" s="9"/>
      <c r="D22" s="9"/>
      <c r="E22" s="9"/>
      <c r="F22" s="9"/>
      <c r="G22" s="16"/>
    </row>
    <row r="23" spans="2:9" ht="15">
      <c r="B23" s="8" t="s">
        <v>36</v>
      </c>
      <c r="C23" s="9"/>
      <c r="D23" s="9"/>
      <c r="E23" s="9"/>
      <c r="F23" s="9"/>
      <c r="G23" s="34">
        <f>G18-G17-G20+G21</f>
        <v>4275.2</v>
      </c>
      <c r="H23" s="38" t="s">
        <v>54</v>
      </c>
      <c r="I23" s="37" t="s">
        <v>107</v>
      </c>
    </row>
    <row r="24" spans="1:9" ht="13.5" thickBot="1">
      <c r="A24" s="63"/>
      <c r="B24" s="59"/>
      <c r="C24" s="60"/>
      <c r="D24" s="60"/>
      <c r="E24" s="60"/>
      <c r="F24" s="60"/>
      <c r="G24" s="61"/>
      <c r="H24" s="62"/>
      <c r="I24" s="62"/>
    </row>
    <row r="25" spans="2:7" ht="12.75">
      <c r="B25" s="9"/>
      <c r="C25" s="12"/>
      <c r="D25" s="12"/>
      <c r="E25" s="9"/>
      <c r="F25" s="12"/>
      <c r="G25" s="13"/>
    </row>
    <row r="26" spans="2:6" ht="15">
      <c r="B26" s="33" t="str">
        <f>("Lamb Enterprise Income")</f>
        <v>Lamb Enterprise Income</v>
      </c>
      <c r="C26" s="12"/>
      <c r="D26" s="12"/>
      <c r="E26" s="9"/>
      <c r="F26" s="12"/>
    </row>
    <row r="27" spans="2:11" ht="12.75">
      <c r="B27" s="15" t="s">
        <v>108</v>
      </c>
      <c r="C27" s="9"/>
      <c r="D27" s="9"/>
      <c r="E27" s="19" t="s">
        <v>29</v>
      </c>
      <c r="F27" s="9"/>
      <c r="G27" s="45" t="s">
        <v>30</v>
      </c>
      <c r="K27" s="36"/>
    </row>
    <row r="28" spans="2:11" ht="12.75">
      <c r="B28" s="9" t="s">
        <v>31</v>
      </c>
      <c r="C28" s="9"/>
      <c r="D28" s="9"/>
      <c r="E28" s="40">
        <v>60</v>
      </c>
      <c r="F28" s="36" t="s">
        <v>109</v>
      </c>
      <c r="G28" s="72">
        <f>E28*C9</f>
        <v>0</v>
      </c>
      <c r="H28" s="37">
        <v>5</v>
      </c>
      <c r="I28" s="37" t="s">
        <v>111</v>
      </c>
      <c r="K28" s="36"/>
    </row>
    <row r="29" spans="2:9" ht="12.75">
      <c r="B29" s="9" t="s">
        <v>32</v>
      </c>
      <c r="C29" s="9"/>
      <c r="D29" s="9"/>
      <c r="E29" s="40">
        <v>60</v>
      </c>
      <c r="F29" s="36" t="s">
        <v>110</v>
      </c>
      <c r="G29" s="72">
        <f>E29*E9</f>
        <v>0</v>
      </c>
      <c r="H29" s="37">
        <v>6</v>
      </c>
      <c r="I29" s="37" t="s">
        <v>106</v>
      </c>
    </row>
    <row r="30" spans="2:7" ht="12.75">
      <c r="B30" s="9"/>
      <c r="C30" s="9"/>
      <c r="D30" s="9"/>
      <c r="E30" s="20"/>
      <c r="F30" s="9"/>
      <c r="G30" s="21"/>
    </row>
    <row r="31" spans="2:8" ht="12.75">
      <c r="B31" s="9" t="s">
        <v>33</v>
      </c>
      <c r="C31" s="9"/>
      <c r="D31" s="9"/>
      <c r="E31" s="9"/>
      <c r="F31" s="9"/>
      <c r="G31" s="41"/>
      <c r="H31" s="37">
        <v>7</v>
      </c>
    </row>
    <row r="32" spans="2:10" ht="12.75">
      <c r="B32" s="9" t="s">
        <v>34</v>
      </c>
      <c r="C32" s="9"/>
      <c r="D32" s="9"/>
      <c r="E32" s="9"/>
      <c r="F32" s="9"/>
      <c r="G32" s="41">
        <f>((3.5*0.45*25.6)+5)*167</f>
        <v>7568.44</v>
      </c>
      <c r="H32" s="37">
        <v>8</v>
      </c>
      <c r="J32" s="31">
        <f>G32/167</f>
        <v>45.32</v>
      </c>
    </row>
    <row r="33" spans="2:7" ht="12.75">
      <c r="B33" s="9"/>
      <c r="C33" s="9"/>
      <c r="D33" s="9"/>
      <c r="E33" s="9"/>
      <c r="F33" s="9"/>
      <c r="G33" s="21"/>
    </row>
    <row r="34" spans="2:9" ht="15">
      <c r="B34" s="15" t="s">
        <v>35</v>
      </c>
      <c r="C34" s="9"/>
      <c r="D34" s="9"/>
      <c r="E34" s="9"/>
      <c r="F34" s="9"/>
      <c r="G34" s="42">
        <f>G29-G28-G31+G32</f>
        <v>7568.44</v>
      </c>
      <c r="H34" s="38" t="s">
        <v>55</v>
      </c>
      <c r="I34" s="37" t="s">
        <v>112</v>
      </c>
    </row>
    <row r="35" spans="2:7" ht="12.75">
      <c r="B35" s="15"/>
      <c r="C35" s="9"/>
      <c r="D35" s="9"/>
      <c r="E35" s="9"/>
      <c r="F35" s="9"/>
      <c r="G35" s="14"/>
    </row>
    <row r="36" spans="2:7" ht="12.75" customHeight="1">
      <c r="B36" s="1"/>
      <c r="C36" s="9"/>
      <c r="D36" s="9"/>
      <c r="F36" s="9"/>
      <c r="G36" s="18"/>
    </row>
    <row r="37" spans="2:6" ht="15">
      <c r="B37" s="33" t="s">
        <v>21</v>
      </c>
      <c r="C37" s="9"/>
      <c r="D37" s="9"/>
      <c r="F37" s="9"/>
    </row>
    <row r="38" spans="2:7" ht="12.75">
      <c r="B38" s="15" t="s">
        <v>37</v>
      </c>
      <c r="C38" s="9"/>
      <c r="D38" s="9"/>
      <c r="E38" s="19" t="s">
        <v>19</v>
      </c>
      <c r="F38" s="9"/>
      <c r="G38" s="45" t="s">
        <v>30</v>
      </c>
    </row>
    <row r="39" spans="2:9" ht="12.75">
      <c r="B39" s="9" t="s">
        <v>38</v>
      </c>
      <c r="C39" s="9"/>
      <c r="D39" s="9"/>
      <c r="E39" s="40">
        <v>80</v>
      </c>
      <c r="F39" s="36" t="s">
        <v>113</v>
      </c>
      <c r="G39" s="72">
        <f>E39*C8</f>
        <v>14000</v>
      </c>
      <c r="H39" s="37">
        <v>9</v>
      </c>
      <c r="I39" s="37" t="s">
        <v>125</v>
      </c>
    </row>
    <row r="40" spans="2:11" ht="12.75">
      <c r="B40" s="9" t="s">
        <v>39</v>
      </c>
      <c r="C40" s="9"/>
      <c r="D40" s="9"/>
      <c r="E40" s="40">
        <v>300</v>
      </c>
      <c r="F40" s="36" t="s">
        <v>114</v>
      </c>
      <c r="G40" s="72">
        <f>C10*E40</f>
        <v>0</v>
      </c>
      <c r="H40" s="37">
        <v>10</v>
      </c>
      <c r="I40" s="37" t="s">
        <v>126</v>
      </c>
      <c r="K40" s="1"/>
    </row>
    <row r="41" spans="2:11" ht="12.75">
      <c r="B41" s="9"/>
      <c r="C41" s="9"/>
      <c r="D41" s="9"/>
      <c r="E41" s="20"/>
      <c r="F41" s="36"/>
      <c r="G41" s="21"/>
      <c r="K41" s="1"/>
    </row>
    <row r="42" spans="2:11" ht="12.75">
      <c r="B42" s="9" t="s">
        <v>40</v>
      </c>
      <c r="C42" s="9"/>
      <c r="D42" s="9"/>
      <c r="E42" s="9"/>
      <c r="F42" s="9"/>
      <c r="G42" s="41"/>
      <c r="H42" s="37">
        <v>11</v>
      </c>
      <c r="K42" s="1"/>
    </row>
    <row r="43" spans="2:11" ht="12.75">
      <c r="B43" s="9"/>
      <c r="C43" s="9"/>
      <c r="D43" s="9"/>
      <c r="E43" s="9"/>
      <c r="F43" s="9"/>
      <c r="G43" s="21"/>
      <c r="K43" s="36"/>
    </row>
    <row r="44" spans="2:9" ht="15">
      <c r="B44" s="8" t="s">
        <v>41</v>
      </c>
      <c r="G44" s="42">
        <f>SUM(G39:G42)</f>
        <v>14000</v>
      </c>
      <c r="H44" s="38" t="s">
        <v>56</v>
      </c>
      <c r="I44" s="37" t="s">
        <v>129</v>
      </c>
    </row>
    <row r="45" spans="2:7" ht="12.75">
      <c r="B45" s="8"/>
      <c r="G45" s="18"/>
    </row>
    <row r="46" spans="2:7" ht="12.75">
      <c r="B46" s="8" t="s">
        <v>42</v>
      </c>
      <c r="G46" s="18"/>
    </row>
    <row r="47" spans="2:9" ht="12.75">
      <c r="B47" s="9" t="s">
        <v>43</v>
      </c>
      <c r="C47" s="9"/>
      <c r="D47" s="9"/>
      <c r="E47" s="40">
        <v>80</v>
      </c>
      <c r="F47" s="36" t="s">
        <v>115</v>
      </c>
      <c r="G47" s="72">
        <f>E47*E8</f>
        <v>13680</v>
      </c>
      <c r="H47" s="37">
        <v>12</v>
      </c>
      <c r="I47" s="37" t="s">
        <v>127</v>
      </c>
    </row>
    <row r="48" spans="2:9" ht="12.75">
      <c r="B48" s="9" t="s">
        <v>44</v>
      </c>
      <c r="C48" s="9"/>
      <c r="D48" s="9"/>
      <c r="E48" s="40">
        <v>300</v>
      </c>
      <c r="F48" s="36" t="s">
        <v>116</v>
      </c>
      <c r="G48" s="72">
        <f>E48*E10</f>
        <v>0</v>
      </c>
      <c r="H48" s="37">
        <v>13</v>
      </c>
      <c r="I48" s="37" t="s">
        <v>128</v>
      </c>
    </row>
    <row r="49" spans="2:8" ht="12.75">
      <c r="B49" s="9" t="s">
        <v>45</v>
      </c>
      <c r="C49" s="9"/>
      <c r="D49" s="9"/>
      <c r="E49" s="9"/>
      <c r="F49" s="9"/>
      <c r="G49" s="41"/>
      <c r="H49" s="37">
        <v>14</v>
      </c>
    </row>
    <row r="50" spans="2:7" ht="12.75">
      <c r="B50" s="9"/>
      <c r="C50" s="9"/>
      <c r="D50" s="9"/>
      <c r="E50" s="9"/>
      <c r="F50" s="9"/>
      <c r="G50" s="21"/>
    </row>
    <row r="51" spans="2:9" ht="15">
      <c r="B51" s="15" t="s">
        <v>160</v>
      </c>
      <c r="C51" s="9"/>
      <c r="D51" s="9"/>
      <c r="E51" s="9"/>
      <c r="F51" s="9"/>
      <c r="G51" s="42">
        <f>SUM(G47:G49)</f>
        <v>13680</v>
      </c>
      <c r="H51" s="38" t="s">
        <v>57</v>
      </c>
      <c r="I51" s="37" t="s">
        <v>130</v>
      </c>
    </row>
    <row r="52" spans="2:7" ht="12.75">
      <c r="B52" s="15"/>
      <c r="C52" s="9"/>
      <c r="D52" s="9"/>
      <c r="E52" s="9"/>
      <c r="F52" s="9"/>
      <c r="G52" s="14"/>
    </row>
    <row r="53" spans="2:7" ht="12.75">
      <c r="B53" s="15" t="s">
        <v>46</v>
      </c>
      <c r="C53" s="9"/>
      <c r="D53" s="9"/>
      <c r="E53" s="9"/>
      <c r="F53" s="9"/>
      <c r="G53" s="14"/>
    </row>
    <row r="54" spans="2:8" ht="12.75">
      <c r="B54" s="9" t="s">
        <v>161</v>
      </c>
      <c r="C54" s="9"/>
      <c r="D54" s="9"/>
      <c r="E54" s="9"/>
      <c r="F54" s="9"/>
      <c r="G54" s="41"/>
      <c r="H54" s="37">
        <v>15</v>
      </c>
    </row>
    <row r="55" spans="2:8" ht="12.75">
      <c r="B55" s="9" t="s">
        <v>47</v>
      </c>
      <c r="C55" s="9"/>
      <c r="D55" s="9"/>
      <c r="E55" s="9"/>
      <c r="F55" s="9"/>
      <c r="G55" s="41"/>
      <c r="H55" s="37">
        <v>16</v>
      </c>
    </row>
    <row r="56" spans="2:9" ht="15">
      <c r="B56" s="15" t="s">
        <v>51</v>
      </c>
      <c r="C56" s="9"/>
      <c r="D56" s="9"/>
      <c r="E56" s="9"/>
      <c r="F56" s="9"/>
      <c r="G56" s="42">
        <f>SUM(G54:G55)</f>
        <v>0</v>
      </c>
      <c r="H56" s="38" t="s">
        <v>58</v>
      </c>
      <c r="I56" s="37" t="s">
        <v>131</v>
      </c>
    </row>
    <row r="57" spans="2:7" ht="12.75">
      <c r="B57" s="15"/>
      <c r="C57" s="9"/>
      <c r="D57" s="9"/>
      <c r="E57" s="9"/>
      <c r="F57" s="9"/>
      <c r="G57" s="14"/>
    </row>
    <row r="58" spans="2:7" ht="12.75">
      <c r="B58" s="15" t="s">
        <v>48</v>
      </c>
      <c r="C58" s="9"/>
      <c r="D58" s="9"/>
      <c r="E58" s="9"/>
      <c r="F58" s="9"/>
      <c r="G58" s="18"/>
    </row>
    <row r="59" spans="2:8" ht="12.75">
      <c r="B59" s="9" t="s">
        <v>49</v>
      </c>
      <c r="C59" s="9"/>
      <c r="D59" s="9"/>
      <c r="E59" s="9"/>
      <c r="F59" s="9"/>
      <c r="G59" s="41">
        <f>4*80</f>
        <v>320</v>
      </c>
      <c r="H59" s="37">
        <v>17</v>
      </c>
    </row>
    <row r="60" spans="2:8" ht="12.75">
      <c r="B60" s="9" t="s">
        <v>50</v>
      </c>
      <c r="C60" s="9"/>
      <c r="D60" s="9"/>
      <c r="E60" s="9"/>
      <c r="F60" s="9"/>
      <c r="G60" s="41">
        <f>5*3.92*E8</f>
        <v>3351.6000000000004</v>
      </c>
      <c r="H60" s="37">
        <v>18</v>
      </c>
    </row>
    <row r="61" spans="2:9" ht="15">
      <c r="B61" s="15" t="s">
        <v>52</v>
      </c>
      <c r="C61" s="9"/>
      <c r="D61" s="9"/>
      <c r="E61" s="9"/>
      <c r="F61" s="9"/>
      <c r="G61" s="42">
        <f>SUM(G59:G60)</f>
        <v>3671.6000000000004</v>
      </c>
      <c r="H61" s="38" t="s">
        <v>59</v>
      </c>
      <c r="I61" s="37" t="s">
        <v>132</v>
      </c>
    </row>
    <row r="62" spans="2:7" ht="12.75">
      <c r="B62" s="15"/>
      <c r="C62" s="9"/>
      <c r="D62" s="9"/>
      <c r="E62" s="9"/>
      <c r="F62" s="9"/>
      <c r="G62" s="14"/>
    </row>
    <row r="63" spans="2:9" ht="15">
      <c r="B63" s="15" t="s">
        <v>53</v>
      </c>
      <c r="C63" s="9"/>
      <c r="D63" s="9"/>
      <c r="E63" s="9"/>
      <c r="F63" s="9"/>
      <c r="G63" s="42">
        <f>G51+G61-G44-G56</f>
        <v>3351.5999999999985</v>
      </c>
      <c r="H63" s="38" t="s">
        <v>60</v>
      </c>
      <c r="I63" s="37" t="s">
        <v>133</v>
      </c>
    </row>
    <row r="64" spans="1:9" ht="15.75" thickBot="1">
      <c r="A64" s="63"/>
      <c r="B64" s="64"/>
      <c r="C64" s="60"/>
      <c r="D64" s="60"/>
      <c r="E64" s="60"/>
      <c r="F64" s="60"/>
      <c r="G64" s="65"/>
      <c r="H64" s="66"/>
      <c r="I64" s="62"/>
    </row>
    <row r="65" spans="2:7" ht="12.75">
      <c r="B65" s="9"/>
      <c r="C65" s="9"/>
      <c r="D65" s="9"/>
      <c r="E65" s="9"/>
      <c r="F65" s="9"/>
      <c r="G65" s="9"/>
    </row>
    <row r="66" ht="15">
      <c r="B66" s="33" t="s">
        <v>61</v>
      </c>
    </row>
    <row r="67" spans="2:11" ht="12.75">
      <c r="B67" s="9" t="s">
        <v>62</v>
      </c>
      <c r="C67" s="9"/>
      <c r="D67" s="9"/>
      <c r="E67" s="9"/>
      <c r="F67" s="9"/>
      <c r="G67" s="46"/>
      <c r="H67" s="37">
        <v>19</v>
      </c>
      <c r="K67" s="1"/>
    </row>
    <row r="68" spans="2:11" ht="12.75">
      <c r="B68" s="9"/>
      <c r="C68" s="9"/>
      <c r="D68" s="9"/>
      <c r="E68" s="9"/>
      <c r="F68" s="9"/>
      <c r="G68" s="17"/>
      <c r="K68" s="1"/>
    </row>
    <row r="69" spans="2:11" ht="12.75">
      <c r="B69" s="9"/>
      <c r="C69" s="9"/>
      <c r="D69" s="48" t="s">
        <v>64</v>
      </c>
      <c r="E69" s="48" t="s">
        <v>13</v>
      </c>
      <c r="G69" s="9"/>
      <c r="K69" s="1"/>
    </row>
    <row r="70" spans="2:11" ht="12.75">
      <c r="B70" s="9" t="s">
        <v>63</v>
      </c>
      <c r="C70" s="9"/>
      <c r="D70" s="47">
        <v>1</v>
      </c>
      <c r="E70" s="41">
        <v>50000</v>
      </c>
      <c r="G70" s="42">
        <f>D70*E70</f>
        <v>50000</v>
      </c>
      <c r="H70" s="37">
        <v>20</v>
      </c>
      <c r="I70" s="37" t="s">
        <v>134</v>
      </c>
      <c r="K70" s="1"/>
    </row>
    <row r="71" spans="2:11" ht="12.75">
      <c r="B71" s="9"/>
      <c r="C71" s="9"/>
      <c r="D71" s="49" t="s">
        <v>117</v>
      </c>
      <c r="E71" s="49" t="s">
        <v>118</v>
      </c>
      <c r="G71" s="14"/>
      <c r="K71" s="1"/>
    </row>
    <row r="72" spans="2:7" ht="12.75">
      <c r="B72" s="9" t="s">
        <v>4</v>
      </c>
      <c r="C72" s="9"/>
      <c r="G72" s="14"/>
    </row>
    <row r="73" spans="2:9" ht="12.75">
      <c r="B73" s="9"/>
      <c r="C73" s="9"/>
      <c r="D73" s="47"/>
      <c r="E73" s="46">
        <v>28000</v>
      </c>
      <c r="G73" s="50">
        <f>E73*D73</f>
        <v>0</v>
      </c>
      <c r="H73" s="37">
        <v>21</v>
      </c>
      <c r="I73" s="37" t="s">
        <v>136</v>
      </c>
    </row>
    <row r="74" spans="4:11" ht="12.75">
      <c r="D74" s="49" t="s">
        <v>119</v>
      </c>
      <c r="E74" s="49" t="s">
        <v>120</v>
      </c>
      <c r="F74" s="9"/>
      <c r="G74" s="9"/>
      <c r="K74" s="36"/>
    </row>
    <row r="75" spans="2:9" ht="12.75">
      <c r="B75" s="15" t="s">
        <v>65</v>
      </c>
      <c r="C75" s="9"/>
      <c r="D75" s="9"/>
      <c r="E75" s="9"/>
      <c r="F75" s="9"/>
      <c r="G75" s="42">
        <f>SUM(G67:G73)</f>
        <v>50000</v>
      </c>
      <c r="H75" s="37">
        <v>22</v>
      </c>
      <c r="I75" s="37" t="s">
        <v>135</v>
      </c>
    </row>
    <row r="76" spans="2:11" ht="12.75">
      <c r="B76" s="9"/>
      <c r="C76" s="9"/>
      <c r="D76" s="9"/>
      <c r="E76" s="9"/>
      <c r="F76" s="9"/>
      <c r="G76" s="9"/>
      <c r="K76" s="36"/>
    </row>
    <row r="77" spans="2:11" ht="12.75">
      <c r="B77" s="9" t="s">
        <v>17</v>
      </c>
      <c r="C77" s="9"/>
      <c r="D77" s="9"/>
      <c r="E77" s="9"/>
      <c r="F77" s="9"/>
      <c r="G77" s="51">
        <v>0.06</v>
      </c>
      <c r="H77" s="37">
        <v>23</v>
      </c>
      <c r="K77" s="36"/>
    </row>
    <row r="78" spans="2:7" ht="12.75">
      <c r="B78" s="9"/>
      <c r="C78" s="9"/>
      <c r="D78" s="9"/>
      <c r="E78" s="9"/>
      <c r="F78" s="9"/>
      <c r="G78" s="22"/>
    </row>
    <row r="79" spans="2:9" ht="15">
      <c r="B79" s="15" t="str">
        <f>UPPER("Total labour cost of lamb enterprise")</f>
        <v>TOTAL LABOUR COST OF LAMB ENTERPRISE</v>
      </c>
      <c r="C79" s="15"/>
      <c r="D79" s="15"/>
      <c r="E79" s="15"/>
      <c r="F79" s="15"/>
      <c r="G79" s="42">
        <f>G77*G75</f>
        <v>3000</v>
      </c>
      <c r="H79" s="38" t="s">
        <v>82</v>
      </c>
      <c r="I79" s="37" t="s">
        <v>137</v>
      </c>
    </row>
    <row r="80" spans="1:9" ht="13.5" thickBot="1">
      <c r="A80" s="63"/>
      <c r="B80" s="64"/>
      <c r="C80" s="64"/>
      <c r="D80" s="64"/>
      <c r="E80" s="67"/>
      <c r="F80" s="60"/>
      <c r="G80" s="60"/>
      <c r="H80" s="62"/>
      <c r="I80" s="62"/>
    </row>
    <row r="81" spans="2:7" ht="12.75">
      <c r="B81" s="1"/>
      <c r="F81" s="5"/>
      <c r="G81" s="9"/>
    </row>
    <row r="82" spans="2:6" ht="15">
      <c r="B82" s="33" t="s">
        <v>138</v>
      </c>
      <c r="F82" s="5"/>
    </row>
    <row r="83" spans="2:8" ht="19.5" customHeight="1">
      <c r="B83" s="9" t="s">
        <v>66</v>
      </c>
      <c r="C83" s="9"/>
      <c r="D83" s="9"/>
      <c r="G83" s="52">
        <f>2.5*175</f>
        <v>437.5</v>
      </c>
      <c r="H83" s="37">
        <v>24</v>
      </c>
    </row>
    <row r="84" spans="2:8" ht="24.75" customHeight="1">
      <c r="B84" s="320" t="s">
        <v>69</v>
      </c>
      <c r="C84" s="315"/>
      <c r="D84" s="315"/>
      <c r="E84" s="315"/>
      <c r="F84" s="317"/>
      <c r="G84" s="52">
        <f>0.6*175</f>
        <v>105</v>
      </c>
      <c r="H84" s="37">
        <v>25</v>
      </c>
    </row>
    <row r="85" spans="2:7" ht="12.75">
      <c r="B85" s="9"/>
      <c r="G85" s="9"/>
    </row>
    <row r="86" spans="2:9" ht="12.75">
      <c r="B86" s="9" t="s">
        <v>2</v>
      </c>
      <c r="C86" s="9"/>
      <c r="D86" s="9"/>
      <c r="E86" s="47">
        <v>7.5</v>
      </c>
      <c r="F86" s="46">
        <v>175</v>
      </c>
      <c r="G86" s="42">
        <f>E86*F86</f>
        <v>1312.5</v>
      </c>
      <c r="H86" s="37">
        <v>26</v>
      </c>
      <c r="I86" s="37" t="s">
        <v>139</v>
      </c>
    </row>
    <row r="87" spans="4:6" ht="12.75">
      <c r="D87" s="9"/>
      <c r="E87" s="73" t="s">
        <v>121</v>
      </c>
      <c r="F87" s="73" t="s">
        <v>122</v>
      </c>
    </row>
    <row r="88" spans="4:7" ht="12.75">
      <c r="D88" s="9"/>
      <c r="G88" s="14"/>
    </row>
    <row r="89" spans="2:9" ht="12.75">
      <c r="B89" s="9" t="s">
        <v>12</v>
      </c>
      <c r="C89" s="9"/>
      <c r="D89" s="9"/>
      <c r="E89" s="47">
        <v>0</v>
      </c>
      <c r="F89" s="46">
        <v>0</v>
      </c>
      <c r="G89" s="42">
        <f>F89*E89</f>
        <v>0</v>
      </c>
      <c r="H89" s="37">
        <v>27</v>
      </c>
      <c r="I89" s="37" t="s">
        <v>140</v>
      </c>
    </row>
    <row r="90" spans="2:7" ht="12.75">
      <c r="B90" s="9"/>
      <c r="C90" s="9"/>
      <c r="D90" s="9"/>
      <c r="E90" s="73" t="s">
        <v>123</v>
      </c>
      <c r="F90" s="73" t="s">
        <v>124</v>
      </c>
      <c r="G90" s="9"/>
    </row>
    <row r="91" spans="2:8" ht="18.75" customHeight="1">
      <c r="B91" s="9" t="s">
        <v>3</v>
      </c>
      <c r="C91" s="9"/>
      <c r="D91" s="9"/>
      <c r="G91" s="46"/>
      <c r="H91" s="37">
        <v>28</v>
      </c>
    </row>
    <row r="92" spans="2:8" ht="18.75" customHeight="1">
      <c r="B92" s="9" t="s">
        <v>67</v>
      </c>
      <c r="C92" s="9"/>
      <c r="D92" s="9"/>
      <c r="G92" s="46">
        <f>0.08*G32</f>
        <v>605.4752</v>
      </c>
      <c r="H92" s="37">
        <v>29</v>
      </c>
    </row>
    <row r="93" spans="2:8" ht="18.75" customHeight="1">
      <c r="B93" s="9" t="s">
        <v>68</v>
      </c>
      <c r="C93" s="9"/>
      <c r="D93" s="9"/>
      <c r="G93" s="46">
        <f>5*E8</f>
        <v>855</v>
      </c>
      <c r="H93" s="37">
        <v>30</v>
      </c>
    </row>
    <row r="94" ht="12.75"/>
    <row r="95" spans="2:9" ht="15">
      <c r="B95" s="15" t="str">
        <f>UPPER("Total lamb enterprise costs")</f>
        <v>TOTAL LAMB ENTERPRISE COSTS</v>
      </c>
      <c r="C95" s="9"/>
      <c r="D95" s="9"/>
      <c r="G95" s="50">
        <f>SUM(G83:G93)</f>
        <v>3315.4752</v>
      </c>
      <c r="H95" s="39" t="s">
        <v>80</v>
      </c>
      <c r="I95" s="37" t="s">
        <v>141</v>
      </c>
    </row>
    <row r="96" spans="1:9" ht="15.75" thickBot="1">
      <c r="A96" s="63"/>
      <c r="B96" s="64"/>
      <c r="C96" s="60"/>
      <c r="D96" s="60"/>
      <c r="E96" s="67"/>
      <c r="F96" s="67"/>
      <c r="G96" s="68"/>
      <c r="H96" s="69"/>
      <c r="I96" s="62"/>
    </row>
    <row r="97" ht="12.75">
      <c r="F97" s="5"/>
    </row>
    <row r="98" spans="2:10" ht="15">
      <c r="B98" s="33" t="s">
        <v>142</v>
      </c>
      <c r="F98" s="5"/>
      <c r="I98" s="77" t="s">
        <v>173</v>
      </c>
      <c r="J98" s="42">
        <v>80</v>
      </c>
    </row>
    <row r="99" spans="2:8" ht="17.25" customHeight="1">
      <c r="B99" s="9" t="s">
        <v>143</v>
      </c>
      <c r="C99" s="9"/>
      <c r="D99" s="9"/>
      <c r="E99" s="17"/>
      <c r="F99" s="5"/>
      <c r="G99" s="46">
        <f>J98*G2</f>
        <v>8750</v>
      </c>
      <c r="H99" s="37">
        <v>31</v>
      </c>
    </row>
    <row r="100" spans="2:8" ht="17.25" customHeight="1">
      <c r="B100" s="9" t="s">
        <v>162</v>
      </c>
      <c r="C100" s="9"/>
      <c r="D100" s="9"/>
      <c r="E100" s="17"/>
      <c r="F100" s="5"/>
      <c r="G100" s="46"/>
      <c r="H100" s="37">
        <v>32</v>
      </c>
    </row>
    <row r="101" spans="2:8" ht="17.25" customHeight="1">
      <c r="B101" s="9" t="s">
        <v>6</v>
      </c>
      <c r="C101" s="9"/>
      <c r="D101" s="9"/>
      <c r="E101" s="17"/>
      <c r="F101" s="5"/>
      <c r="G101" s="46"/>
      <c r="H101" s="37">
        <v>33</v>
      </c>
    </row>
    <row r="102" spans="2:8" ht="17.25" customHeight="1">
      <c r="B102" s="9" t="s">
        <v>7</v>
      </c>
      <c r="C102" s="9"/>
      <c r="D102" s="9"/>
      <c r="E102" s="17"/>
      <c r="F102" s="5"/>
      <c r="G102" s="46"/>
      <c r="H102" s="37">
        <v>34</v>
      </c>
    </row>
    <row r="103" spans="2:8" ht="17.25" customHeight="1">
      <c r="B103" s="9" t="s">
        <v>168</v>
      </c>
      <c r="C103" s="9"/>
      <c r="D103" s="9"/>
      <c r="E103" s="17"/>
      <c r="F103" s="5"/>
      <c r="G103" s="46"/>
      <c r="H103" s="37">
        <v>35</v>
      </c>
    </row>
    <row r="104" spans="2:8" ht="17.25" customHeight="1">
      <c r="B104" s="9" t="s">
        <v>8</v>
      </c>
      <c r="C104" s="9"/>
      <c r="D104" s="9"/>
      <c r="E104" s="17"/>
      <c r="F104" s="5"/>
      <c r="G104" s="46"/>
      <c r="H104" s="37">
        <v>36</v>
      </c>
    </row>
    <row r="105" spans="2:8" ht="17.25" customHeight="1">
      <c r="B105" s="9" t="s">
        <v>9</v>
      </c>
      <c r="C105" s="9"/>
      <c r="D105" s="9"/>
      <c r="E105" s="17"/>
      <c r="F105" s="5"/>
      <c r="G105" s="46"/>
      <c r="H105" s="37">
        <v>37</v>
      </c>
    </row>
    <row r="106" spans="2:8" ht="17.25" customHeight="1">
      <c r="B106" s="9" t="s">
        <v>10</v>
      </c>
      <c r="C106" s="9"/>
      <c r="D106" s="9"/>
      <c r="E106" s="17"/>
      <c r="F106" s="5"/>
      <c r="G106" s="46"/>
      <c r="H106" s="37">
        <v>38</v>
      </c>
    </row>
    <row r="107" spans="2:8" ht="17.25" customHeight="1">
      <c r="B107" s="9" t="s">
        <v>70</v>
      </c>
      <c r="C107" s="9"/>
      <c r="D107" s="9"/>
      <c r="E107" s="17"/>
      <c r="F107" s="5"/>
      <c r="G107" s="46"/>
      <c r="H107" s="37">
        <v>39</v>
      </c>
    </row>
    <row r="108" spans="2:8" ht="17.25" customHeight="1">
      <c r="B108" s="9" t="s">
        <v>11</v>
      </c>
      <c r="C108" s="9"/>
      <c r="D108" s="9"/>
      <c r="E108" s="1"/>
      <c r="F108" s="1"/>
      <c r="G108" s="46"/>
      <c r="H108" s="37">
        <v>40</v>
      </c>
    </row>
    <row r="109" spans="2:9" ht="15">
      <c r="B109" s="15" t="s">
        <v>5</v>
      </c>
      <c r="C109" s="15"/>
      <c r="D109" s="15"/>
      <c r="E109" s="1"/>
      <c r="F109" s="1"/>
      <c r="G109" s="42">
        <f>SUM(G99:G108)</f>
        <v>8750</v>
      </c>
      <c r="H109" s="44" t="s">
        <v>81</v>
      </c>
      <c r="I109" s="37" t="s">
        <v>144</v>
      </c>
    </row>
    <row r="110" spans="1:9" ht="15.75" thickBot="1">
      <c r="A110" s="63"/>
      <c r="B110" s="64"/>
      <c r="C110" s="64"/>
      <c r="D110" s="64"/>
      <c r="E110" s="70"/>
      <c r="F110" s="70"/>
      <c r="G110" s="65"/>
      <c r="H110" s="66"/>
      <c r="I110" s="62"/>
    </row>
    <row r="111" ht="12.75">
      <c r="F111" s="5"/>
    </row>
    <row r="112" spans="2:6" ht="15">
      <c r="B112" s="33" t="s">
        <v>145</v>
      </c>
      <c r="C112" s="24"/>
      <c r="D112" s="24"/>
      <c r="E112" s="24"/>
      <c r="F112" s="5"/>
    </row>
    <row r="113" spans="2:7" ht="42.75" customHeight="1">
      <c r="B113" s="314" t="s">
        <v>71</v>
      </c>
      <c r="C113" s="315"/>
      <c r="D113" s="315"/>
      <c r="E113" s="315"/>
      <c r="F113" s="315"/>
      <c r="G113" s="315"/>
    </row>
    <row r="114" spans="2:6" ht="12.75">
      <c r="B114" s="25"/>
      <c r="C114" s="24"/>
      <c r="D114" s="24"/>
      <c r="E114" s="24"/>
      <c r="F114" s="5"/>
    </row>
    <row r="115" spans="2:7" ht="12.75">
      <c r="B115" s="23" t="s">
        <v>72</v>
      </c>
      <c r="C115" s="75" t="s">
        <v>167</v>
      </c>
      <c r="D115" s="24"/>
      <c r="E115" s="1"/>
      <c r="F115" s="5"/>
      <c r="G115" s="8" t="s">
        <v>73</v>
      </c>
    </row>
    <row r="116" spans="2:7" ht="12.75">
      <c r="B116" s="24"/>
      <c r="C116" s="24"/>
      <c r="D116" s="24"/>
      <c r="E116" s="1"/>
      <c r="F116" s="5"/>
      <c r="G116" s="24"/>
    </row>
    <row r="117" spans="2:9" ht="21.75" customHeight="1">
      <c r="B117" s="15" t="s">
        <v>74</v>
      </c>
      <c r="C117" s="9"/>
      <c r="D117" s="9"/>
      <c r="E117" s="1"/>
      <c r="F117" s="5"/>
      <c r="G117" s="42">
        <f>G34+G63</f>
        <v>10920.039999999997</v>
      </c>
      <c r="H117" s="37">
        <v>41</v>
      </c>
      <c r="I117" s="37" t="s">
        <v>148</v>
      </c>
    </row>
    <row r="118" spans="2:8" ht="21.75" customHeight="1">
      <c r="B118" s="9" t="s">
        <v>75</v>
      </c>
      <c r="C118" s="9"/>
      <c r="D118" s="9"/>
      <c r="E118" s="1"/>
      <c r="F118" s="5"/>
      <c r="G118" s="46"/>
      <c r="H118" s="37">
        <v>42</v>
      </c>
    </row>
    <row r="119" spans="2:8" ht="21.75" customHeight="1">
      <c r="B119" s="9" t="s">
        <v>76</v>
      </c>
      <c r="C119" s="9"/>
      <c r="D119" s="9"/>
      <c r="E119" s="1"/>
      <c r="F119" s="5"/>
      <c r="G119" s="46"/>
      <c r="H119" s="37">
        <v>43</v>
      </c>
    </row>
    <row r="120" spans="2:8" ht="21.75" customHeight="1">
      <c r="B120" s="9" t="s">
        <v>77</v>
      </c>
      <c r="C120" s="9"/>
      <c r="D120" s="9"/>
      <c r="E120" s="1"/>
      <c r="F120" s="5"/>
      <c r="G120" s="46"/>
      <c r="H120" s="37">
        <v>44</v>
      </c>
    </row>
    <row r="121" spans="2:8" ht="21.75" customHeight="1">
      <c r="B121" s="9" t="s">
        <v>157</v>
      </c>
      <c r="C121" s="9"/>
      <c r="D121" s="9"/>
      <c r="E121" s="1"/>
      <c r="F121" s="5"/>
      <c r="G121" s="46"/>
      <c r="H121" s="37">
        <v>45</v>
      </c>
    </row>
    <row r="122" spans="2:9" ht="21.75" customHeight="1">
      <c r="B122" s="15" t="s">
        <v>78</v>
      </c>
      <c r="C122" s="15"/>
      <c r="D122" s="15"/>
      <c r="E122" s="1"/>
      <c r="F122" s="5"/>
      <c r="G122" s="42">
        <f>SUM(G117:G121)</f>
        <v>10920.039999999997</v>
      </c>
      <c r="H122" s="37">
        <v>46</v>
      </c>
      <c r="I122" s="37" t="s">
        <v>147</v>
      </c>
    </row>
    <row r="123" spans="2:7" ht="12.75">
      <c r="B123" s="15"/>
      <c r="C123" s="15"/>
      <c r="D123" s="15"/>
      <c r="E123" s="1"/>
      <c r="F123" s="5"/>
      <c r="G123" s="14"/>
    </row>
    <row r="124" spans="2:9" ht="15" customHeight="1">
      <c r="B124" s="15" t="s">
        <v>20</v>
      </c>
      <c r="C124" s="15"/>
      <c r="D124" s="15"/>
      <c r="E124" s="1"/>
      <c r="F124" s="5"/>
      <c r="G124" s="76">
        <f>IF(G122=0,0,G117/G122)</f>
        <v>1</v>
      </c>
      <c r="H124" s="37" t="s">
        <v>146</v>
      </c>
      <c r="I124" s="37" t="s">
        <v>152</v>
      </c>
    </row>
    <row r="125" spans="1:9" ht="13.5" thickBot="1">
      <c r="A125" s="63"/>
      <c r="B125" s="67"/>
      <c r="C125" s="67"/>
      <c r="D125" s="67"/>
      <c r="E125" s="67"/>
      <c r="F125" s="67"/>
      <c r="G125" s="67"/>
      <c r="H125" s="62"/>
      <c r="I125" s="62"/>
    </row>
    <row r="126" ht="12.75">
      <c r="F126" s="5"/>
    </row>
    <row r="127" spans="2:6" ht="15">
      <c r="B127" s="33" t="s">
        <v>149</v>
      </c>
      <c r="F127" s="5"/>
    </row>
    <row r="128" spans="2:9" ht="15" customHeight="1">
      <c r="B128" s="15" t="s">
        <v>163</v>
      </c>
      <c r="C128" s="15"/>
      <c r="D128" s="15"/>
      <c r="E128" s="1"/>
      <c r="F128" s="1"/>
      <c r="G128" s="55">
        <f>G109*G124</f>
        <v>8750</v>
      </c>
      <c r="H128" s="44" t="s">
        <v>79</v>
      </c>
      <c r="I128" s="37" t="s">
        <v>150</v>
      </c>
    </row>
    <row r="129" spans="5:8" ht="15" customHeight="1">
      <c r="E129" s="1"/>
      <c r="F129" s="1"/>
      <c r="H129" s="44"/>
    </row>
    <row r="130" spans="2:9" ht="15" customHeight="1">
      <c r="B130" s="15" t="s">
        <v>86</v>
      </c>
      <c r="C130" s="15"/>
      <c r="D130" s="15"/>
      <c r="E130" s="1"/>
      <c r="F130" s="1"/>
      <c r="G130" s="55">
        <f>G128+G79+G95</f>
        <v>15065.4752</v>
      </c>
      <c r="H130" s="44" t="s">
        <v>85</v>
      </c>
      <c r="I130" s="37" t="s">
        <v>151</v>
      </c>
    </row>
    <row r="131" spans="2:8" ht="15" customHeight="1">
      <c r="B131" s="15"/>
      <c r="C131" s="15"/>
      <c r="D131" s="15"/>
      <c r="E131" s="1"/>
      <c r="F131" s="1"/>
      <c r="G131" s="14"/>
      <c r="H131" s="44"/>
    </row>
    <row r="132" spans="2:9" ht="15" customHeight="1">
      <c r="B132" s="15" t="s">
        <v>83</v>
      </c>
      <c r="C132" s="15"/>
      <c r="D132" s="15"/>
      <c r="E132" s="1"/>
      <c r="F132" s="1"/>
      <c r="G132" s="54">
        <f>IF((G63+G34)=0,0,(G34/(G63+G34)))</f>
        <v>0.6930780473331601</v>
      </c>
      <c r="H132" s="44" t="s">
        <v>84</v>
      </c>
      <c r="I132" s="37" t="s">
        <v>154</v>
      </c>
    </row>
    <row r="133" spans="2:8" ht="15" customHeight="1">
      <c r="B133" s="15"/>
      <c r="C133" s="15"/>
      <c r="D133" s="15"/>
      <c r="E133" s="1"/>
      <c r="F133" s="1"/>
      <c r="G133" s="26"/>
      <c r="H133" s="44"/>
    </row>
    <row r="134" spans="2:9" ht="15" customHeight="1">
      <c r="B134" s="8" t="s">
        <v>18</v>
      </c>
      <c r="E134" s="1"/>
      <c r="F134" s="1"/>
      <c r="G134" s="55">
        <f>G132*G130</f>
        <v>10441.55013376215</v>
      </c>
      <c r="H134" s="44" t="s">
        <v>87</v>
      </c>
      <c r="I134" s="37" t="s">
        <v>155</v>
      </c>
    </row>
    <row r="135" spans="2:8" ht="15" customHeight="1">
      <c r="B135" s="15"/>
      <c r="C135" s="15"/>
      <c r="D135" s="15"/>
      <c r="E135" s="1"/>
      <c r="F135" s="1"/>
      <c r="G135" s="14"/>
      <c r="H135" s="44"/>
    </row>
    <row r="136" spans="2:9" ht="15" customHeight="1">
      <c r="B136" s="15" t="s">
        <v>88</v>
      </c>
      <c r="C136" s="15"/>
      <c r="D136" s="15"/>
      <c r="E136" s="1"/>
      <c r="F136" s="1"/>
      <c r="G136" s="74">
        <f>G23</f>
        <v>4275.2</v>
      </c>
      <c r="H136" s="44" t="s">
        <v>89</v>
      </c>
      <c r="I136" s="37" t="s">
        <v>156</v>
      </c>
    </row>
    <row r="137" spans="5:8" ht="15" customHeight="1">
      <c r="E137" s="1"/>
      <c r="F137" s="1"/>
      <c r="H137" s="44"/>
    </row>
    <row r="138" spans="2:9" ht="15" customHeight="1">
      <c r="B138" s="15" t="s">
        <v>90</v>
      </c>
      <c r="C138" s="15"/>
      <c r="D138" s="15"/>
      <c r="E138" s="1"/>
      <c r="F138" s="1"/>
      <c r="G138" s="74">
        <f>G136*0.45</f>
        <v>1923.84</v>
      </c>
      <c r="H138" s="44" t="s">
        <v>91</v>
      </c>
      <c r="I138" s="37" t="s">
        <v>171</v>
      </c>
    </row>
    <row r="139" spans="2:8" ht="12">
      <c r="B139" s="15"/>
      <c r="C139" s="15"/>
      <c r="D139" s="15"/>
      <c r="E139" s="1"/>
      <c r="F139" s="1"/>
      <c r="G139" s="27"/>
      <c r="H139" s="43"/>
    </row>
    <row r="140" spans="2:9" ht="32.25" customHeight="1">
      <c r="B140" s="316" t="s">
        <v>92</v>
      </c>
      <c r="C140" s="315"/>
      <c r="D140" s="315"/>
      <c r="E140" s="315"/>
      <c r="F140" s="317"/>
      <c r="G140" s="53">
        <f>IF(G138=0,0,G134/G138)</f>
        <v>5.4274524564216104</v>
      </c>
      <c r="H140" s="43"/>
      <c r="I140" s="37" t="s">
        <v>153</v>
      </c>
    </row>
    <row r="143" spans="2:7" ht="25.5" customHeight="1">
      <c r="B143" s="318" t="s">
        <v>158</v>
      </c>
      <c r="C143" s="315"/>
      <c r="D143" s="315"/>
      <c r="E143" s="315"/>
      <c r="F143" s="315"/>
      <c r="G143" s="315"/>
    </row>
    <row r="144" spans="2:7" ht="12">
      <c r="B144" s="315"/>
      <c r="C144" s="315"/>
      <c r="D144" s="315"/>
      <c r="E144" s="315"/>
      <c r="F144" s="315"/>
      <c r="G144" s="315"/>
    </row>
    <row r="145" spans="2:7" ht="12">
      <c r="B145" s="315"/>
      <c r="C145" s="315"/>
      <c r="D145" s="315"/>
      <c r="E145" s="315"/>
      <c r="F145" s="315"/>
      <c r="G145" s="315"/>
    </row>
    <row r="146" spans="2:7" ht="12">
      <c r="B146" s="315"/>
      <c r="C146" s="315"/>
      <c r="D146" s="315"/>
      <c r="E146" s="315"/>
      <c r="F146" s="315"/>
      <c r="G146" s="315"/>
    </row>
    <row r="147" spans="2:7" ht="12">
      <c r="B147" s="315"/>
      <c r="C147" s="315"/>
      <c r="D147" s="315"/>
      <c r="E147" s="315"/>
      <c r="F147" s="315"/>
      <c r="G147" s="315"/>
    </row>
    <row r="148" spans="2:7" ht="12">
      <c r="B148" s="315"/>
      <c r="C148" s="315"/>
      <c r="D148" s="315"/>
      <c r="E148" s="315"/>
      <c r="F148" s="315"/>
      <c r="G148" s="315"/>
    </row>
    <row r="149" spans="2:7" ht="12">
      <c r="B149" s="315"/>
      <c r="C149" s="315"/>
      <c r="D149" s="315"/>
      <c r="E149" s="315"/>
      <c r="F149" s="315"/>
      <c r="G149" s="315"/>
    </row>
    <row r="150" spans="2:7" ht="12">
      <c r="B150" s="315"/>
      <c r="C150" s="315"/>
      <c r="D150" s="315"/>
      <c r="E150" s="315"/>
      <c r="F150" s="315"/>
      <c r="G150" s="315"/>
    </row>
    <row r="151" spans="2:7" ht="12">
      <c r="B151" s="315"/>
      <c r="C151" s="315"/>
      <c r="D151" s="315"/>
      <c r="E151" s="315"/>
      <c r="F151" s="315"/>
      <c r="G151" s="315"/>
    </row>
    <row r="152" spans="2:7" ht="12">
      <c r="B152" s="315"/>
      <c r="C152" s="315"/>
      <c r="D152" s="315"/>
      <c r="E152" s="315"/>
      <c r="F152" s="315"/>
      <c r="G152" s="315"/>
    </row>
    <row r="153" spans="2:7" ht="12">
      <c r="B153" s="315"/>
      <c r="C153" s="315"/>
      <c r="D153" s="315"/>
      <c r="E153" s="315"/>
      <c r="F153" s="315"/>
      <c r="G153" s="315"/>
    </row>
  </sheetData>
  <sheetProtection/>
  <mergeCells count="7">
    <mergeCell ref="B113:G113"/>
    <mergeCell ref="B140:F140"/>
    <mergeCell ref="B143:G153"/>
    <mergeCell ref="C4:C5"/>
    <mergeCell ref="E4:E5"/>
    <mergeCell ref="B14:G14"/>
    <mergeCell ref="B84:F84"/>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V147"/>
  <sheetViews>
    <sheetView tabSelected="1" view="pageBreakPreview" zoomScaleSheetLayoutView="100" zoomScalePageLayoutView="0" workbookViewId="0" topLeftCell="A1">
      <selection activeCell="C11" sqref="C11"/>
    </sheetView>
  </sheetViews>
  <sheetFormatPr defaultColWidth="9.140625" defaultRowHeight="12.75"/>
  <cols>
    <col min="1" max="1" width="2.421875" style="78" customWidth="1"/>
    <col min="2" max="2" width="12.7109375" style="79" customWidth="1"/>
    <col min="3" max="3" width="12.28125" style="79" customWidth="1"/>
    <col min="4" max="4" width="4.8515625" style="79" customWidth="1"/>
    <col min="5" max="5" width="15.28125" style="79" customWidth="1"/>
    <col min="6" max="6" width="3.8515625" style="80" customWidth="1"/>
    <col min="7" max="7" width="13.28125" style="80" customWidth="1"/>
    <col min="8" max="8" width="3.00390625" style="81" customWidth="1"/>
    <col min="9" max="9" width="16.8515625" style="80" customWidth="1"/>
    <col min="10" max="10" width="16.00390625" style="80" customWidth="1"/>
    <col min="11" max="11" width="3.140625" style="80" customWidth="1"/>
    <col min="12" max="12" width="15.421875" style="80" customWidth="1"/>
    <col min="13" max="13" width="21.00390625" style="82" customWidth="1"/>
    <col min="14" max="14" width="42.28125" style="82" hidden="1" customWidth="1"/>
    <col min="15" max="15" width="12.28125" style="83" customWidth="1"/>
    <col min="16" max="16" width="4.140625" style="84" customWidth="1"/>
    <col min="17" max="17" width="12.28125" style="84" customWidth="1"/>
    <col min="18" max="18" width="3.57421875" style="84" customWidth="1"/>
    <col min="19" max="19" width="9.140625" style="84" customWidth="1"/>
    <col min="20" max="20" width="9.140625" style="85" customWidth="1"/>
    <col min="21" max="16384" width="9.140625" style="86" customWidth="1"/>
  </cols>
  <sheetData>
    <row r="1" spans="1:13" ht="78" customHeight="1" thickBot="1">
      <c r="A1" s="87"/>
      <c r="B1" s="89"/>
      <c r="C1" s="89"/>
      <c r="D1" s="89"/>
      <c r="E1" s="89"/>
      <c r="F1" s="90"/>
      <c r="G1" s="90"/>
      <c r="H1" s="91"/>
      <c r="I1" s="90"/>
      <c r="J1" s="90"/>
      <c r="K1" s="90"/>
      <c r="L1" s="90"/>
      <c r="M1" s="284"/>
    </row>
    <row r="2" spans="1:14" ht="36" customHeight="1">
      <c r="A2" s="87"/>
      <c r="B2" s="88" t="s">
        <v>189</v>
      </c>
      <c r="C2" s="89"/>
      <c r="D2" s="89"/>
      <c r="E2" s="89"/>
      <c r="F2" s="90"/>
      <c r="G2" s="90"/>
      <c r="H2" s="91"/>
      <c r="I2" s="90"/>
      <c r="J2" s="90"/>
      <c r="K2" s="90"/>
      <c r="L2" s="90"/>
      <c r="M2" s="92"/>
      <c r="N2" s="92"/>
    </row>
    <row r="3" spans="1:18" ht="12.75">
      <c r="A3" s="93"/>
      <c r="B3" s="78"/>
      <c r="G3" s="78"/>
      <c r="M3" s="94"/>
      <c r="N3" s="94"/>
      <c r="Q3" s="95"/>
      <c r="R3" s="95"/>
    </row>
    <row r="4" spans="1:18" ht="12.75">
      <c r="A4" s="93"/>
      <c r="B4" s="96" t="s">
        <v>198</v>
      </c>
      <c r="C4" s="97" t="s">
        <v>297</v>
      </c>
      <c r="E4" s="78"/>
      <c r="F4" s="96" t="s">
        <v>199</v>
      </c>
      <c r="G4" s="97" t="s">
        <v>298</v>
      </c>
      <c r="M4" s="94"/>
      <c r="N4" s="94"/>
      <c r="Q4" s="95"/>
      <c r="R4" s="95"/>
    </row>
    <row r="5" spans="1:14" ht="12.75">
      <c r="A5" s="93"/>
      <c r="B5" s="78"/>
      <c r="C5" s="78"/>
      <c r="D5" s="78"/>
      <c r="E5" s="78"/>
      <c r="F5" s="78"/>
      <c r="G5" s="78"/>
      <c r="H5" s="98"/>
      <c r="I5" s="78"/>
      <c r="J5" s="78"/>
      <c r="K5" s="78"/>
      <c r="L5" s="78"/>
      <c r="M5" s="99"/>
      <c r="N5" s="99"/>
    </row>
    <row r="6" spans="1:14" ht="15">
      <c r="A6" s="93"/>
      <c r="B6" s="100" t="s">
        <v>186</v>
      </c>
      <c r="C6" s="101"/>
      <c r="D6" s="101"/>
      <c r="E6" s="101"/>
      <c r="F6" s="102"/>
      <c r="G6" s="102" t="s">
        <v>220</v>
      </c>
      <c r="H6" s="103"/>
      <c r="I6" s="102"/>
      <c r="J6" s="104" t="s">
        <v>221</v>
      </c>
      <c r="K6" s="82"/>
      <c r="L6" s="82" t="s">
        <v>222</v>
      </c>
      <c r="M6" s="105"/>
      <c r="N6" s="105"/>
    </row>
    <row r="7" spans="1:14" ht="11.25" customHeight="1">
      <c r="A7" s="93"/>
      <c r="B7" s="100"/>
      <c r="C7" s="101"/>
      <c r="D7" s="101"/>
      <c r="E7" s="101"/>
      <c r="F7" s="102"/>
      <c r="G7" s="102"/>
      <c r="H7" s="103"/>
      <c r="I7" s="102"/>
      <c r="J7" s="82"/>
      <c r="K7" s="82"/>
      <c r="L7" s="82"/>
      <c r="M7" s="105"/>
      <c r="N7" s="105"/>
    </row>
    <row r="8" spans="1:14" ht="15.75">
      <c r="A8" s="93"/>
      <c r="B8" s="100"/>
      <c r="C8" s="101"/>
      <c r="D8" s="101"/>
      <c r="E8" s="106" t="s">
        <v>197</v>
      </c>
      <c r="F8" s="102"/>
      <c r="G8" s="107"/>
      <c r="H8" s="108" t="s">
        <v>54</v>
      </c>
      <c r="I8" s="109"/>
      <c r="J8" s="110"/>
      <c r="K8" s="111" t="s">
        <v>281</v>
      </c>
      <c r="L8" s="112"/>
      <c r="M8" s="285" t="s">
        <v>55</v>
      </c>
      <c r="N8" s="113"/>
    </row>
    <row r="9" spans="1:14" ht="22.5" customHeight="1">
      <c r="A9" s="93"/>
      <c r="B9" s="100"/>
      <c r="C9" s="101"/>
      <c r="D9" s="101"/>
      <c r="E9" s="106"/>
      <c r="F9" s="102"/>
      <c r="G9" s="114"/>
      <c r="H9" s="103"/>
      <c r="I9" s="109"/>
      <c r="J9" s="332" t="s">
        <v>241</v>
      </c>
      <c r="K9" s="332"/>
      <c r="L9" s="299" t="e">
        <f>L8/G8</f>
        <v>#DIV/0!</v>
      </c>
      <c r="M9" s="285">
        <v>1</v>
      </c>
      <c r="N9" s="115"/>
    </row>
    <row r="10" spans="1:14" ht="36" customHeight="1">
      <c r="A10" s="93"/>
      <c r="B10" s="109"/>
      <c r="C10" s="116" t="s">
        <v>290</v>
      </c>
      <c r="D10" s="117" t="s">
        <v>224</v>
      </c>
      <c r="E10" s="116" t="s">
        <v>194</v>
      </c>
      <c r="F10" s="118" t="s">
        <v>223</v>
      </c>
      <c r="G10" s="116" t="s">
        <v>187</v>
      </c>
      <c r="H10" s="103"/>
      <c r="I10" s="102"/>
      <c r="J10" s="332"/>
      <c r="K10" s="332"/>
      <c r="L10" s="82"/>
      <c r="M10" s="105"/>
      <c r="N10" s="105"/>
    </row>
    <row r="11" spans="1:14" ht="12.75">
      <c r="A11" s="93"/>
      <c r="B11" s="119" t="s">
        <v>14</v>
      </c>
      <c r="C11" s="120"/>
      <c r="D11" s="121"/>
      <c r="E11" s="122"/>
      <c r="F11" s="121"/>
      <c r="G11" s="300">
        <f>E11*C11</f>
        <v>0</v>
      </c>
      <c r="H11" s="123"/>
      <c r="I11" s="124"/>
      <c r="J11" s="125"/>
      <c r="K11" s="82"/>
      <c r="L11" s="82"/>
      <c r="M11" s="105"/>
      <c r="N11" s="105"/>
    </row>
    <row r="12" spans="1:14" ht="12.75">
      <c r="A12" s="93"/>
      <c r="B12" s="119" t="s">
        <v>176</v>
      </c>
      <c r="C12" s="120"/>
      <c r="D12" s="121"/>
      <c r="E12" s="122"/>
      <c r="F12" s="121"/>
      <c r="G12" s="300">
        <f>E12*C12</f>
        <v>0</v>
      </c>
      <c r="H12" s="123"/>
      <c r="I12" s="124"/>
      <c r="J12" s="125"/>
      <c r="K12" s="82"/>
      <c r="L12" s="82"/>
      <c r="M12" s="105"/>
      <c r="N12" s="105"/>
    </row>
    <row r="13" spans="1:14" ht="12.75">
      <c r="A13" s="93"/>
      <c r="B13" s="119" t="s">
        <v>175</v>
      </c>
      <c r="C13" s="120"/>
      <c r="D13" s="121"/>
      <c r="E13" s="122"/>
      <c r="F13" s="121"/>
      <c r="G13" s="300">
        <f>E13*C13</f>
        <v>0</v>
      </c>
      <c r="H13" s="123"/>
      <c r="I13" s="124"/>
      <c r="J13" s="125"/>
      <c r="K13" s="82"/>
      <c r="L13" s="82"/>
      <c r="M13" s="105"/>
      <c r="N13" s="105"/>
    </row>
    <row r="14" spans="1:14" ht="12.75">
      <c r="A14" s="93"/>
      <c r="B14" s="119" t="s">
        <v>16</v>
      </c>
      <c r="C14" s="120"/>
      <c r="D14" s="121"/>
      <c r="E14" s="122"/>
      <c r="F14" s="121"/>
      <c r="G14" s="300">
        <f>E14*C14</f>
        <v>0</v>
      </c>
      <c r="H14" s="123"/>
      <c r="I14" s="124"/>
      <c r="J14" s="125"/>
      <c r="K14" s="82"/>
      <c r="L14" s="82"/>
      <c r="M14" s="105"/>
      <c r="N14" s="105"/>
    </row>
    <row r="15" spans="1:14" ht="15" customHeight="1">
      <c r="A15" s="93"/>
      <c r="B15" s="126"/>
      <c r="C15" s="127"/>
      <c r="D15" s="126"/>
      <c r="E15" s="106" t="s">
        <v>211</v>
      </c>
      <c r="F15" s="102"/>
      <c r="G15" s="301">
        <f>SUM(G11:G14)</f>
        <v>0</v>
      </c>
      <c r="H15" s="128" t="s">
        <v>226</v>
      </c>
      <c r="I15" s="128"/>
      <c r="J15" s="82"/>
      <c r="K15" s="82"/>
      <c r="L15" s="82"/>
      <c r="M15" s="105"/>
      <c r="N15" s="105"/>
    </row>
    <row r="16" spans="1:14" ht="15">
      <c r="A16" s="93"/>
      <c r="B16" s="126"/>
      <c r="C16" s="127"/>
      <c r="D16" s="126"/>
      <c r="E16" s="106" t="s">
        <v>212</v>
      </c>
      <c r="F16" s="102"/>
      <c r="G16" s="107"/>
      <c r="H16" s="128" t="s">
        <v>219</v>
      </c>
      <c r="I16" s="128"/>
      <c r="J16" s="82"/>
      <c r="K16" s="129"/>
      <c r="L16" s="82"/>
      <c r="M16" s="105"/>
      <c r="N16" s="105"/>
    </row>
    <row r="17" spans="1:14" ht="46.5" customHeight="1">
      <c r="A17" s="93"/>
      <c r="B17" s="126"/>
      <c r="C17" s="127"/>
      <c r="D17" s="126"/>
      <c r="E17" s="106"/>
      <c r="F17" s="102"/>
      <c r="G17" s="102"/>
      <c r="H17" s="130"/>
      <c r="I17" s="130"/>
      <c r="J17" s="131" t="s">
        <v>210</v>
      </c>
      <c r="K17" s="82"/>
      <c r="L17" s="132" t="s">
        <v>218</v>
      </c>
      <c r="M17" s="105"/>
      <c r="N17" s="105"/>
    </row>
    <row r="18" spans="1:14" ht="15.75">
      <c r="A18" s="93"/>
      <c r="B18" s="126"/>
      <c r="C18" s="127"/>
      <c r="D18" s="126"/>
      <c r="E18" s="106" t="s">
        <v>195</v>
      </c>
      <c r="F18" s="102"/>
      <c r="G18" s="302">
        <f>G16+G15</f>
        <v>0</v>
      </c>
      <c r="H18" s="102" t="s">
        <v>263</v>
      </c>
      <c r="I18" s="118" t="s">
        <v>224</v>
      </c>
      <c r="J18" s="133"/>
      <c r="K18" s="134" t="s">
        <v>223</v>
      </c>
      <c r="L18" s="303">
        <f>G18*J18</f>
        <v>0</v>
      </c>
      <c r="M18" s="115">
        <v>2</v>
      </c>
      <c r="N18" s="105"/>
    </row>
    <row r="19" spans="1:14" ht="17.25" customHeight="1">
      <c r="A19" s="93"/>
      <c r="B19" s="106"/>
      <c r="C19" s="101"/>
      <c r="D19" s="101"/>
      <c r="E19" s="136"/>
      <c r="F19" s="102"/>
      <c r="G19" s="103" t="s">
        <v>227</v>
      </c>
      <c r="H19" s="130"/>
      <c r="I19" s="102"/>
      <c r="J19" s="342" t="s">
        <v>299</v>
      </c>
      <c r="K19" s="82"/>
      <c r="L19" s="111"/>
      <c r="M19" s="105"/>
      <c r="N19" s="105"/>
    </row>
    <row r="20" spans="1:14" ht="41.25" customHeight="1">
      <c r="A20" s="93"/>
      <c r="B20" s="106"/>
      <c r="C20" s="101"/>
      <c r="D20" s="101"/>
      <c r="E20" s="101"/>
      <c r="F20" s="102"/>
      <c r="G20" s="102"/>
      <c r="H20" s="103"/>
      <c r="I20" s="114"/>
      <c r="J20" s="344"/>
      <c r="K20" s="82"/>
      <c r="L20" s="111"/>
      <c r="M20" s="105"/>
      <c r="N20" s="105"/>
    </row>
    <row r="21" spans="1:14" ht="36">
      <c r="A21" s="93"/>
      <c r="B21" s="109"/>
      <c r="C21" s="116" t="s">
        <v>291</v>
      </c>
      <c r="D21" s="117" t="s">
        <v>224</v>
      </c>
      <c r="E21" s="116" t="s">
        <v>194</v>
      </c>
      <c r="F21" s="118" t="s">
        <v>223</v>
      </c>
      <c r="G21" s="116" t="s">
        <v>188</v>
      </c>
      <c r="H21" s="103"/>
      <c r="I21" s="114"/>
      <c r="J21" s="111"/>
      <c r="K21" s="82"/>
      <c r="L21" s="111"/>
      <c r="M21" s="105"/>
      <c r="N21" s="105"/>
    </row>
    <row r="22" spans="1:14" ht="12.75">
      <c r="A22" s="93"/>
      <c r="B22" s="119" t="s">
        <v>14</v>
      </c>
      <c r="C22" s="120"/>
      <c r="D22" s="121"/>
      <c r="E22" s="122"/>
      <c r="F22" s="121"/>
      <c r="G22" s="300">
        <f>E22*C22</f>
        <v>0</v>
      </c>
      <c r="H22" s="137"/>
      <c r="I22" s="124"/>
      <c r="J22" s="125"/>
      <c r="K22" s="82"/>
      <c r="L22" s="111"/>
      <c r="M22" s="105"/>
      <c r="N22" s="105"/>
    </row>
    <row r="23" spans="1:14" ht="12.75">
      <c r="A23" s="93"/>
      <c r="B23" s="119" t="s">
        <v>176</v>
      </c>
      <c r="C23" s="120"/>
      <c r="D23" s="121"/>
      <c r="E23" s="122"/>
      <c r="F23" s="121"/>
      <c r="G23" s="300">
        <f>E23*C23</f>
        <v>0</v>
      </c>
      <c r="H23" s="137"/>
      <c r="I23" s="124"/>
      <c r="J23" s="125"/>
      <c r="K23" s="82"/>
      <c r="L23" s="111"/>
      <c r="M23" s="105"/>
      <c r="N23" s="105"/>
    </row>
    <row r="24" spans="1:14" ht="12.75">
      <c r="A24" s="93"/>
      <c r="B24" s="119" t="s">
        <v>175</v>
      </c>
      <c r="C24" s="120"/>
      <c r="D24" s="121"/>
      <c r="E24" s="122"/>
      <c r="F24" s="121"/>
      <c r="G24" s="300">
        <f>E24*C24</f>
        <v>0</v>
      </c>
      <c r="H24" s="137"/>
      <c r="I24" s="124"/>
      <c r="J24" s="125"/>
      <c r="K24" s="82"/>
      <c r="L24" s="111"/>
      <c r="M24" s="105"/>
      <c r="N24" s="105"/>
    </row>
    <row r="25" spans="1:14" ht="12.75">
      <c r="A25" s="93"/>
      <c r="B25" s="119" t="s">
        <v>16</v>
      </c>
      <c r="C25" s="120"/>
      <c r="D25" s="121"/>
      <c r="E25" s="122"/>
      <c r="F25" s="121"/>
      <c r="G25" s="300">
        <f>E25*C25</f>
        <v>0</v>
      </c>
      <c r="H25" s="137"/>
      <c r="I25" s="124"/>
      <c r="J25" s="125"/>
      <c r="K25" s="82"/>
      <c r="L25" s="111"/>
      <c r="M25" s="105"/>
      <c r="N25" s="105"/>
    </row>
    <row r="26" spans="1:14" ht="12.75">
      <c r="A26" s="93"/>
      <c r="B26" s="126"/>
      <c r="C26" s="127"/>
      <c r="D26" s="126"/>
      <c r="E26" s="106" t="s">
        <v>213</v>
      </c>
      <c r="F26" s="102"/>
      <c r="G26" s="301">
        <f>SUM(G22:G25)</f>
        <v>0</v>
      </c>
      <c r="H26" s="138" t="s">
        <v>264</v>
      </c>
      <c r="I26" s="138"/>
      <c r="J26" s="139"/>
      <c r="K26" s="82"/>
      <c r="L26" s="111"/>
      <c r="M26" s="105"/>
      <c r="N26" s="105"/>
    </row>
    <row r="27" spans="1:14" ht="17.25" customHeight="1">
      <c r="A27" s="93"/>
      <c r="B27" s="127"/>
      <c r="C27" s="127"/>
      <c r="D27" s="127"/>
      <c r="E27" s="106" t="s">
        <v>214</v>
      </c>
      <c r="F27" s="102"/>
      <c r="G27" s="107"/>
      <c r="H27" s="128" t="s">
        <v>262</v>
      </c>
      <c r="I27" s="128"/>
      <c r="J27" s="82"/>
      <c r="K27" s="82"/>
      <c r="L27" s="82"/>
      <c r="M27" s="105"/>
      <c r="N27" s="105"/>
    </row>
    <row r="28" spans="1:14" ht="48">
      <c r="A28" s="93"/>
      <c r="B28" s="127"/>
      <c r="C28" s="127"/>
      <c r="D28" s="127"/>
      <c r="E28" s="106"/>
      <c r="F28" s="102"/>
      <c r="G28" s="102"/>
      <c r="H28" s="130"/>
      <c r="I28" s="130"/>
      <c r="J28" s="131" t="s">
        <v>215</v>
      </c>
      <c r="K28" s="134"/>
      <c r="L28" s="140" t="s">
        <v>217</v>
      </c>
      <c r="M28" s="105"/>
      <c r="N28" s="105"/>
    </row>
    <row r="29" spans="1:14" ht="15.75">
      <c r="A29" s="93"/>
      <c r="B29" s="127"/>
      <c r="C29" s="127"/>
      <c r="D29" s="127"/>
      <c r="E29" s="106" t="s">
        <v>196</v>
      </c>
      <c r="F29" s="102"/>
      <c r="G29" s="302">
        <f>G27+G26</f>
        <v>0</v>
      </c>
      <c r="H29" s="103" t="s">
        <v>265</v>
      </c>
      <c r="I29" s="118" t="s">
        <v>224</v>
      </c>
      <c r="J29" s="133"/>
      <c r="K29" s="134" t="s">
        <v>223</v>
      </c>
      <c r="L29" s="303">
        <f>J29*G29</f>
        <v>0</v>
      </c>
      <c r="M29" s="115">
        <v>3</v>
      </c>
      <c r="N29" s="105"/>
    </row>
    <row r="30" spans="1:14" ht="48.75" customHeight="1">
      <c r="A30" s="93"/>
      <c r="B30" s="127"/>
      <c r="C30" s="127"/>
      <c r="D30" s="127"/>
      <c r="E30" s="106"/>
      <c r="F30" s="102"/>
      <c r="G30" s="103" t="s">
        <v>275</v>
      </c>
      <c r="H30" s="141"/>
      <c r="I30" s="102"/>
      <c r="J30" s="342" t="s">
        <v>299</v>
      </c>
      <c r="K30" s="82"/>
      <c r="L30" s="111"/>
      <c r="M30" s="105"/>
      <c r="N30" s="105"/>
    </row>
    <row r="31" spans="1:14" ht="9" customHeight="1" thickBot="1">
      <c r="A31" s="142"/>
      <c r="B31" s="143"/>
      <c r="C31" s="143"/>
      <c r="D31" s="143"/>
      <c r="E31" s="144"/>
      <c r="F31" s="145"/>
      <c r="G31" s="146"/>
      <c r="H31" s="147"/>
      <c r="I31" s="146"/>
      <c r="J31" s="343"/>
      <c r="K31" s="148"/>
      <c r="L31" s="149"/>
      <c r="M31" s="150"/>
      <c r="N31" s="150"/>
    </row>
    <row r="32" spans="1:14" ht="27.75" customHeight="1">
      <c r="A32" s="93"/>
      <c r="B32" s="100" t="s">
        <v>174</v>
      </c>
      <c r="C32" s="151"/>
      <c r="D32" s="101"/>
      <c r="E32" s="109"/>
      <c r="F32" s="106"/>
      <c r="G32" s="151"/>
      <c r="H32" s="103"/>
      <c r="I32" s="102"/>
      <c r="J32" s="82"/>
      <c r="K32" s="82"/>
      <c r="L32" s="82"/>
      <c r="M32" s="286"/>
      <c r="N32" s="152"/>
    </row>
    <row r="33" spans="1:14" ht="12.75">
      <c r="A33" s="93"/>
      <c r="B33" s="109"/>
      <c r="C33" s="109"/>
      <c r="D33" s="109"/>
      <c r="E33" s="109"/>
      <c r="F33" s="102"/>
      <c r="G33" s="325" t="s">
        <v>228</v>
      </c>
      <c r="H33" s="103"/>
      <c r="I33" s="102"/>
      <c r="J33" s="321" t="s">
        <v>185</v>
      </c>
      <c r="K33" s="82"/>
      <c r="L33" s="321" t="s">
        <v>184</v>
      </c>
      <c r="M33" s="105"/>
      <c r="N33" s="105"/>
    </row>
    <row r="34" spans="1:14" ht="20.25" customHeight="1">
      <c r="A34" s="93"/>
      <c r="B34" s="109"/>
      <c r="C34" s="325" t="s">
        <v>290</v>
      </c>
      <c r="D34" s="101"/>
      <c r="E34" s="325" t="s">
        <v>291</v>
      </c>
      <c r="F34" s="102"/>
      <c r="G34" s="325"/>
      <c r="H34" s="103"/>
      <c r="I34" s="118" t="s">
        <v>224</v>
      </c>
      <c r="J34" s="321"/>
      <c r="K34" s="135" t="s">
        <v>223</v>
      </c>
      <c r="L34" s="321"/>
      <c r="M34" s="105"/>
      <c r="N34" s="105"/>
    </row>
    <row r="35" spans="1:14" ht="12.75">
      <c r="A35" s="93"/>
      <c r="B35" s="109"/>
      <c r="C35" s="325"/>
      <c r="D35" s="101"/>
      <c r="E35" s="325"/>
      <c r="F35" s="102"/>
      <c r="G35" s="326"/>
      <c r="H35" s="103"/>
      <c r="I35" s="102"/>
      <c r="J35" s="322"/>
      <c r="K35" s="82"/>
      <c r="L35" s="322"/>
      <c r="M35" s="105"/>
      <c r="N35" s="105"/>
    </row>
    <row r="36" spans="1:14" ht="12.75">
      <c r="A36" s="93"/>
      <c r="B36" s="119" t="s">
        <v>14</v>
      </c>
      <c r="C36" s="304">
        <f>C11</f>
        <v>0</v>
      </c>
      <c r="D36" s="153"/>
      <c r="E36" s="304">
        <f>C22</f>
        <v>0</v>
      </c>
      <c r="F36" s="153"/>
      <c r="G36" s="304">
        <f>E36-C36</f>
        <v>0</v>
      </c>
      <c r="H36" s="154"/>
      <c r="I36" s="155"/>
      <c r="J36" s="156">
        <v>50</v>
      </c>
      <c r="K36" s="157"/>
      <c r="L36" s="305">
        <f>J36*G36</f>
        <v>0</v>
      </c>
      <c r="M36" s="287"/>
      <c r="N36" s="158"/>
    </row>
    <row r="37" spans="1:14" ht="12.75">
      <c r="A37" s="93"/>
      <c r="B37" s="119" t="s">
        <v>176</v>
      </c>
      <c r="C37" s="304">
        <f>C12</f>
        <v>0</v>
      </c>
      <c r="D37" s="153"/>
      <c r="E37" s="304">
        <f>C23</f>
        <v>0</v>
      </c>
      <c r="F37" s="153"/>
      <c r="G37" s="304">
        <f>E37-C37</f>
        <v>0</v>
      </c>
      <c r="H37" s="154"/>
      <c r="I37" s="155"/>
      <c r="J37" s="156">
        <v>40</v>
      </c>
      <c r="K37" s="157"/>
      <c r="L37" s="305">
        <f>J37*G37</f>
        <v>0</v>
      </c>
      <c r="M37" s="287"/>
      <c r="N37" s="158"/>
    </row>
    <row r="38" spans="1:14" ht="12.75">
      <c r="A38" s="93"/>
      <c r="B38" s="119" t="s">
        <v>175</v>
      </c>
      <c r="C38" s="304">
        <f>C13</f>
        <v>0</v>
      </c>
      <c r="D38" s="153"/>
      <c r="E38" s="304">
        <f>C24</f>
        <v>0</v>
      </c>
      <c r="F38" s="153"/>
      <c r="G38" s="304">
        <f>E38-C38</f>
        <v>0</v>
      </c>
      <c r="H38" s="154"/>
      <c r="I38" s="155"/>
      <c r="J38" s="156">
        <v>40</v>
      </c>
      <c r="K38" s="157"/>
      <c r="L38" s="305">
        <f>J38*G38</f>
        <v>0</v>
      </c>
      <c r="M38" s="287"/>
      <c r="N38" s="158"/>
    </row>
    <row r="39" spans="1:14" ht="12.75">
      <c r="A39" s="93"/>
      <c r="B39" s="119" t="s">
        <v>16</v>
      </c>
      <c r="C39" s="304">
        <f>C14</f>
        <v>0</v>
      </c>
      <c r="D39" s="153"/>
      <c r="E39" s="304">
        <f>C25</f>
        <v>0</v>
      </c>
      <c r="F39" s="153"/>
      <c r="G39" s="304">
        <f>E39-C39</f>
        <v>0</v>
      </c>
      <c r="H39" s="154"/>
      <c r="I39" s="155"/>
      <c r="J39" s="156">
        <v>300</v>
      </c>
      <c r="K39" s="157"/>
      <c r="L39" s="305">
        <f>J39*G39</f>
        <v>0</v>
      </c>
      <c r="M39" s="287"/>
      <c r="N39" s="158"/>
    </row>
    <row r="40" spans="1:14" ht="23.25" customHeight="1">
      <c r="A40" s="93"/>
      <c r="B40" s="159" t="s">
        <v>292</v>
      </c>
      <c r="C40" s="127"/>
      <c r="D40" s="126"/>
      <c r="E40" s="160"/>
      <c r="F40" s="102"/>
      <c r="G40" s="102"/>
      <c r="H40" s="103"/>
      <c r="I40" s="161"/>
      <c r="J40" s="161" t="s">
        <v>242</v>
      </c>
      <c r="K40" s="82"/>
      <c r="L40" s="306">
        <f>SUM(L36:L39)</f>
        <v>0</v>
      </c>
      <c r="M40" s="285" t="s">
        <v>254</v>
      </c>
      <c r="N40" s="162"/>
    </row>
    <row r="41" spans="1:14" ht="24" customHeight="1">
      <c r="A41" s="93"/>
      <c r="B41" s="126"/>
      <c r="C41" s="323" t="s">
        <v>191</v>
      </c>
      <c r="D41" s="126"/>
      <c r="E41" s="325" t="s">
        <v>208</v>
      </c>
      <c r="F41" s="102"/>
      <c r="G41" s="325" t="s">
        <v>278</v>
      </c>
      <c r="H41" s="103"/>
      <c r="I41" s="132"/>
      <c r="J41" s="132"/>
      <c r="K41" s="82"/>
      <c r="L41" s="164"/>
      <c r="M41" s="105"/>
      <c r="N41" s="105"/>
    </row>
    <row r="42" spans="1:14" ht="15.75">
      <c r="A42" s="93"/>
      <c r="B42" s="101"/>
      <c r="C42" s="324"/>
      <c r="D42" s="166" t="s">
        <v>224</v>
      </c>
      <c r="E42" s="326"/>
      <c r="F42" s="166" t="s">
        <v>223</v>
      </c>
      <c r="G42" s="326"/>
      <c r="H42" s="167"/>
      <c r="I42" s="168" t="s">
        <v>294</v>
      </c>
      <c r="J42" s="169"/>
      <c r="K42" s="169"/>
      <c r="L42" s="169"/>
      <c r="M42" s="170"/>
      <c r="N42" s="170"/>
    </row>
    <row r="43" spans="1:14" ht="12.75">
      <c r="A43" s="93"/>
      <c r="B43" s="119" t="s">
        <v>14</v>
      </c>
      <c r="C43" s="120"/>
      <c r="D43" s="153"/>
      <c r="E43" s="122"/>
      <c r="F43" s="153"/>
      <c r="G43" s="300">
        <f>E43*C43</f>
        <v>0</v>
      </c>
      <c r="H43" s="103"/>
      <c r="I43" s="171"/>
      <c r="J43" s="172" t="s">
        <v>179</v>
      </c>
      <c r="K43" s="173"/>
      <c r="L43" s="174"/>
      <c r="M43" s="175"/>
      <c r="N43" s="175"/>
    </row>
    <row r="44" spans="1:14" ht="12.75">
      <c r="A44" s="93"/>
      <c r="B44" s="119" t="s">
        <v>176</v>
      </c>
      <c r="C44" s="120"/>
      <c r="D44" s="153"/>
      <c r="E44" s="122"/>
      <c r="F44" s="153"/>
      <c r="G44" s="300">
        <f>E44*C44</f>
        <v>0</v>
      </c>
      <c r="H44" s="103"/>
      <c r="I44" s="171"/>
      <c r="J44" s="172" t="s">
        <v>180</v>
      </c>
      <c r="K44" s="173"/>
      <c r="L44" s="174"/>
      <c r="M44" s="175"/>
      <c r="N44" s="175"/>
    </row>
    <row r="45" spans="1:14" ht="12.75">
      <c r="A45" s="93"/>
      <c r="B45" s="119" t="s">
        <v>175</v>
      </c>
      <c r="C45" s="120"/>
      <c r="D45" s="153"/>
      <c r="E45" s="122"/>
      <c r="F45" s="153"/>
      <c r="G45" s="300">
        <f>E45*C45</f>
        <v>0</v>
      </c>
      <c r="H45" s="103"/>
      <c r="I45" s="171"/>
      <c r="J45" s="172" t="s">
        <v>181</v>
      </c>
      <c r="K45" s="173"/>
      <c r="L45" s="174"/>
      <c r="M45" s="175"/>
      <c r="N45" s="175"/>
    </row>
    <row r="46" spans="1:14" ht="12.75">
      <c r="A46" s="93"/>
      <c r="B46" s="119" t="s">
        <v>16</v>
      </c>
      <c r="C46" s="120"/>
      <c r="D46" s="153"/>
      <c r="E46" s="122"/>
      <c r="F46" s="153"/>
      <c r="G46" s="300">
        <f>E46*C46</f>
        <v>0</v>
      </c>
      <c r="H46" s="103"/>
      <c r="I46" s="171"/>
      <c r="J46" s="172" t="s">
        <v>182</v>
      </c>
      <c r="K46" s="173"/>
      <c r="L46" s="174"/>
      <c r="M46" s="175"/>
      <c r="N46" s="175"/>
    </row>
    <row r="47" spans="1:14" ht="20.25" customHeight="1">
      <c r="A47" s="93"/>
      <c r="B47" s="101"/>
      <c r="C47" s="176"/>
      <c r="D47" s="101"/>
      <c r="E47" s="106" t="s">
        <v>200</v>
      </c>
      <c r="F47" s="102"/>
      <c r="G47" s="307">
        <f>SUM(G43:G46)</f>
        <v>0</v>
      </c>
      <c r="H47" s="128" t="s">
        <v>266</v>
      </c>
      <c r="I47" s="177"/>
      <c r="J47" s="161" t="s">
        <v>229</v>
      </c>
      <c r="K47" s="82"/>
      <c r="L47" s="306">
        <f>SUM(L43:L46)</f>
        <v>0</v>
      </c>
      <c r="M47" s="285" t="s">
        <v>255</v>
      </c>
      <c r="N47" s="178"/>
    </row>
    <row r="48" spans="1:14" ht="33.75" customHeight="1">
      <c r="A48" s="93"/>
      <c r="B48" s="101"/>
      <c r="C48" s="328" t="s">
        <v>245</v>
      </c>
      <c r="D48" s="328"/>
      <c r="E48" s="328"/>
      <c r="F48" s="102"/>
      <c r="G48" s="306" t="e">
        <f>G47*L9</f>
        <v>#DIV/0!</v>
      </c>
      <c r="H48" s="128" t="s">
        <v>246</v>
      </c>
      <c r="I48" s="128"/>
      <c r="J48" s="179"/>
      <c r="K48" s="180"/>
      <c r="L48" s="164"/>
      <c r="M48" s="105"/>
      <c r="N48" s="105"/>
    </row>
    <row r="49" spans="1:14" ht="24" customHeight="1">
      <c r="A49" s="93"/>
      <c r="B49" s="159" t="s">
        <v>293</v>
      </c>
      <c r="C49" s="163"/>
      <c r="D49" s="126"/>
      <c r="E49" s="160"/>
      <c r="F49" s="102"/>
      <c r="G49" s="102"/>
      <c r="H49" s="103"/>
      <c r="I49" s="82"/>
      <c r="J49" s="82"/>
      <c r="K49" s="82"/>
      <c r="L49" s="82"/>
      <c r="M49" s="105"/>
      <c r="N49" s="105"/>
    </row>
    <row r="50" spans="1:14" ht="38.25" customHeight="1">
      <c r="A50" s="93"/>
      <c r="B50" s="101"/>
      <c r="C50" s="165" t="s">
        <v>192</v>
      </c>
      <c r="D50" s="166" t="s">
        <v>224</v>
      </c>
      <c r="E50" s="181" t="s">
        <v>190</v>
      </c>
      <c r="F50" s="166" t="s">
        <v>223</v>
      </c>
      <c r="G50" s="116" t="s">
        <v>279</v>
      </c>
      <c r="H50" s="167"/>
      <c r="I50" s="182" t="s">
        <v>295</v>
      </c>
      <c r="J50" s="169"/>
      <c r="K50" s="180"/>
      <c r="L50" s="183"/>
      <c r="M50" s="105"/>
      <c r="N50" s="105"/>
    </row>
    <row r="51" spans="1:14" ht="12.75">
      <c r="A51" s="93"/>
      <c r="B51" s="119" t="s">
        <v>14</v>
      </c>
      <c r="C51" s="120"/>
      <c r="D51" s="153"/>
      <c r="E51" s="122"/>
      <c r="F51" s="153"/>
      <c r="G51" s="300">
        <f>E51*C51</f>
        <v>0</v>
      </c>
      <c r="H51" s="184"/>
      <c r="I51" s="171"/>
      <c r="J51" s="172" t="s">
        <v>178</v>
      </c>
      <c r="K51" s="169"/>
      <c r="L51" s="174"/>
      <c r="M51" s="175"/>
      <c r="N51" s="175"/>
    </row>
    <row r="52" spans="1:14" ht="12.75">
      <c r="A52" s="93"/>
      <c r="B52" s="119" t="s">
        <v>176</v>
      </c>
      <c r="C52" s="120"/>
      <c r="D52" s="153"/>
      <c r="E52" s="122"/>
      <c r="F52" s="153"/>
      <c r="G52" s="300">
        <f>E52*C52</f>
        <v>0</v>
      </c>
      <c r="H52" s="184"/>
      <c r="I52" s="171"/>
      <c r="J52" s="172" t="s">
        <v>177</v>
      </c>
      <c r="K52" s="169"/>
      <c r="L52" s="174"/>
      <c r="M52" s="175"/>
      <c r="N52" s="175"/>
    </row>
    <row r="53" spans="1:14" ht="12.75">
      <c r="A53" s="93"/>
      <c r="B53" s="119" t="s">
        <v>175</v>
      </c>
      <c r="C53" s="120"/>
      <c r="D53" s="153"/>
      <c r="E53" s="122"/>
      <c r="F53" s="153"/>
      <c r="G53" s="300">
        <f>E53*C53</f>
        <v>0</v>
      </c>
      <c r="H53" s="184"/>
      <c r="I53" s="171"/>
      <c r="J53" s="172" t="s">
        <v>276</v>
      </c>
      <c r="K53" s="169"/>
      <c r="L53" s="174"/>
      <c r="M53" s="175"/>
      <c r="N53" s="175"/>
    </row>
    <row r="54" spans="1:14" ht="12.75">
      <c r="A54" s="93"/>
      <c r="B54" s="119" t="s">
        <v>16</v>
      </c>
      <c r="C54" s="120"/>
      <c r="D54" s="153"/>
      <c r="E54" s="122"/>
      <c r="F54" s="153"/>
      <c r="G54" s="300">
        <f>E54*C54</f>
        <v>0</v>
      </c>
      <c r="H54" s="184"/>
      <c r="I54" s="171"/>
      <c r="J54" s="172" t="s">
        <v>47</v>
      </c>
      <c r="K54" s="169"/>
      <c r="L54" s="174"/>
      <c r="M54" s="175"/>
      <c r="N54" s="175"/>
    </row>
    <row r="55" spans="1:14" ht="15.75">
      <c r="A55" s="93"/>
      <c r="B55" s="109"/>
      <c r="C55" s="127"/>
      <c r="D55" s="127"/>
      <c r="E55" s="106" t="s">
        <v>193</v>
      </c>
      <c r="F55" s="102"/>
      <c r="G55" s="301">
        <f>SUM(G51:G54)</f>
        <v>0</v>
      </c>
      <c r="H55" s="185" t="s">
        <v>267</v>
      </c>
      <c r="I55" s="128" t="s">
        <v>225</v>
      </c>
      <c r="J55" s="161" t="s">
        <v>183</v>
      </c>
      <c r="K55" s="186"/>
      <c r="L55" s="306">
        <f>SUM(L51:L54)</f>
        <v>0</v>
      </c>
      <c r="M55" s="285" t="s">
        <v>256</v>
      </c>
      <c r="N55" s="178"/>
    </row>
    <row r="56" spans="1:14" ht="31.5" customHeight="1">
      <c r="A56" s="93"/>
      <c r="B56" s="127"/>
      <c r="C56" s="327" t="s">
        <v>248</v>
      </c>
      <c r="D56" s="327"/>
      <c r="E56" s="327"/>
      <c r="F56" s="102"/>
      <c r="G56" s="306" t="e">
        <f>G55*L9</f>
        <v>#DIV/0!</v>
      </c>
      <c r="H56" s="128" t="s">
        <v>268</v>
      </c>
      <c r="I56" s="128"/>
      <c r="J56" s="82"/>
      <c r="K56" s="82"/>
      <c r="L56" s="82"/>
      <c r="M56" s="105"/>
      <c r="N56" s="105"/>
    </row>
    <row r="57" spans="1:14" ht="41.25" customHeight="1">
      <c r="A57" s="93"/>
      <c r="B57" s="127"/>
      <c r="C57" s="127"/>
      <c r="D57" s="127"/>
      <c r="E57" s="160"/>
      <c r="F57" s="102"/>
      <c r="G57" s="102"/>
      <c r="H57" s="104"/>
      <c r="I57" s="330" t="s">
        <v>243</v>
      </c>
      <c r="J57" s="330"/>
      <c r="K57" s="331"/>
      <c r="L57" s="306" t="e">
        <f>L40+L47-L55-(G48-G56)</f>
        <v>#DIV/0!</v>
      </c>
      <c r="M57" s="285" t="s">
        <v>272</v>
      </c>
      <c r="N57" s="178"/>
    </row>
    <row r="58" spans="1:14" ht="12.75">
      <c r="A58" s="93"/>
      <c r="B58" s="127"/>
      <c r="C58" s="127"/>
      <c r="D58" s="127"/>
      <c r="E58" s="106"/>
      <c r="F58" s="102"/>
      <c r="G58" s="114"/>
      <c r="H58" s="104"/>
      <c r="I58" s="111"/>
      <c r="J58" s="111"/>
      <c r="K58" s="82"/>
      <c r="L58" s="111"/>
      <c r="M58" s="105"/>
      <c r="N58" s="105"/>
    </row>
    <row r="59" spans="1:14" ht="39.75" customHeight="1">
      <c r="A59" s="93"/>
      <c r="B59" s="127"/>
      <c r="C59" s="327" t="s">
        <v>230</v>
      </c>
      <c r="D59" s="327"/>
      <c r="E59" s="327"/>
      <c r="F59" s="166" t="s">
        <v>223</v>
      </c>
      <c r="G59" s="301">
        <f>G29-G18+G47-G55</f>
        <v>0</v>
      </c>
      <c r="H59" s="128" t="s">
        <v>269</v>
      </c>
      <c r="I59" s="187"/>
      <c r="J59" s="332" t="s">
        <v>231</v>
      </c>
      <c r="K59" s="333"/>
      <c r="L59" s="306">
        <f>L29-L18</f>
        <v>0</v>
      </c>
      <c r="M59" s="285" t="s">
        <v>247</v>
      </c>
      <c r="N59" s="188"/>
    </row>
    <row r="60" spans="1:14" ht="12.75">
      <c r="A60" s="93"/>
      <c r="B60" s="127"/>
      <c r="C60" s="127"/>
      <c r="D60" s="127"/>
      <c r="E60" s="106"/>
      <c r="F60" s="102"/>
      <c r="G60" s="114"/>
      <c r="H60" s="103"/>
      <c r="I60" s="114"/>
      <c r="J60" s="111"/>
      <c r="K60" s="82"/>
      <c r="L60" s="111"/>
      <c r="M60" s="105"/>
      <c r="N60" s="105"/>
    </row>
    <row r="61" spans="1:14" ht="36" customHeight="1">
      <c r="A61" s="93"/>
      <c r="B61" s="127"/>
      <c r="C61" s="127"/>
      <c r="D61" s="327" t="s">
        <v>244</v>
      </c>
      <c r="E61" s="327"/>
      <c r="F61" s="166" t="s">
        <v>223</v>
      </c>
      <c r="G61" s="302">
        <f>G8+G59</f>
        <v>0</v>
      </c>
      <c r="H61" s="128" t="s">
        <v>270</v>
      </c>
      <c r="I61" s="189"/>
      <c r="J61" s="330" t="s">
        <v>238</v>
      </c>
      <c r="K61" s="331"/>
      <c r="L61" s="306">
        <f>L59+L8</f>
        <v>0</v>
      </c>
      <c r="M61" s="285" t="s">
        <v>271</v>
      </c>
      <c r="N61" s="115"/>
    </row>
    <row r="62" spans="1:14" ht="12.75">
      <c r="A62" s="93"/>
      <c r="B62" s="127"/>
      <c r="C62" s="127"/>
      <c r="D62" s="127"/>
      <c r="E62" s="106"/>
      <c r="F62" s="102"/>
      <c r="G62" s="114"/>
      <c r="H62" s="103"/>
      <c r="I62" s="114"/>
      <c r="J62" s="111"/>
      <c r="K62" s="82"/>
      <c r="L62" s="111"/>
      <c r="M62" s="105"/>
      <c r="N62" s="105"/>
    </row>
    <row r="63" spans="1:14" ht="13.5" thickBot="1">
      <c r="A63" s="142"/>
      <c r="B63" s="143"/>
      <c r="C63" s="143"/>
      <c r="D63" s="143"/>
      <c r="E63" s="144"/>
      <c r="F63" s="145"/>
      <c r="G63" s="146"/>
      <c r="H63" s="147"/>
      <c r="I63" s="146"/>
      <c r="J63" s="149"/>
      <c r="K63" s="148"/>
      <c r="L63" s="149"/>
      <c r="M63" s="150"/>
      <c r="N63" s="150"/>
    </row>
    <row r="64" spans="1:14" ht="12.75">
      <c r="A64" s="87"/>
      <c r="B64" s="292"/>
      <c r="C64" s="292"/>
      <c r="D64" s="292"/>
      <c r="E64" s="293"/>
      <c r="F64" s="294"/>
      <c r="G64" s="295"/>
      <c r="H64" s="296"/>
      <c r="I64" s="295"/>
      <c r="J64" s="297"/>
      <c r="K64" s="298"/>
      <c r="L64" s="297"/>
      <c r="M64" s="284"/>
      <c r="N64" s="105"/>
    </row>
    <row r="65" spans="1:14" ht="15">
      <c r="A65" s="93"/>
      <c r="B65" s="100" t="s">
        <v>61</v>
      </c>
      <c r="C65" s="101"/>
      <c r="D65" s="101"/>
      <c r="E65" s="101"/>
      <c r="F65" s="101"/>
      <c r="G65" s="101"/>
      <c r="H65" s="103"/>
      <c r="I65" s="102"/>
      <c r="J65" s="82"/>
      <c r="K65" s="82"/>
      <c r="L65" s="82"/>
      <c r="M65" s="105"/>
      <c r="N65" s="105"/>
    </row>
    <row r="66" spans="1:19" ht="12.75">
      <c r="A66" s="93"/>
      <c r="B66" s="190" t="s">
        <v>62</v>
      </c>
      <c r="C66" s="190"/>
      <c r="D66" s="190"/>
      <c r="E66" s="190"/>
      <c r="F66" s="190"/>
      <c r="G66" s="109"/>
      <c r="H66" s="191"/>
      <c r="I66" s="102"/>
      <c r="J66" s="82"/>
      <c r="K66" s="82"/>
      <c r="L66" s="192">
        <v>36068</v>
      </c>
      <c r="M66" s="199"/>
      <c r="N66" s="105"/>
      <c r="Q66" s="193"/>
      <c r="R66" s="83"/>
      <c r="S66" s="83"/>
    </row>
    <row r="67" spans="1:19" ht="12.75">
      <c r="A67" s="93"/>
      <c r="B67" s="190"/>
      <c r="C67" s="190"/>
      <c r="D67" s="109"/>
      <c r="E67" s="109"/>
      <c r="F67" s="101"/>
      <c r="G67" s="194" t="s">
        <v>64</v>
      </c>
      <c r="H67" s="191"/>
      <c r="I67" s="194" t="s">
        <v>13</v>
      </c>
      <c r="J67" s="195"/>
      <c r="K67" s="82"/>
      <c r="L67" s="169"/>
      <c r="M67" s="105"/>
      <c r="N67" s="105"/>
      <c r="Q67" s="196"/>
      <c r="R67" s="83"/>
      <c r="S67" s="83"/>
    </row>
    <row r="68" spans="1:19" ht="15.75">
      <c r="A68" s="93"/>
      <c r="B68" s="190" t="s">
        <v>63</v>
      </c>
      <c r="C68" s="190"/>
      <c r="D68" s="109"/>
      <c r="E68" s="109"/>
      <c r="F68" s="101"/>
      <c r="G68" s="197">
        <v>1</v>
      </c>
      <c r="H68" s="166" t="s">
        <v>224</v>
      </c>
      <c r="I68" s="174">
        <v>55000</v>
      </c>
      <c r="J68" s="198" t="s">
        <v>223</v>
      </c>
      <c r="K68" s="82"/>
      <c r="L68" s="306">
        <f>G68*I68</f>
        <v>55000</v>
      </c>
      <c r="M68" s="210"/>
      <c r="N68" s="199"/>
      <c r="Q68" s="200"/>
      <c r="R68" s="83"/>
      <c r="S68" s="83"/>
    </row>
    <row r="69" spans="1:19" ht="12.75">
      <c r="A69" s="93"/>
      <c r="B69" s="109"/>
      <c r="C69" s="190"/>
      <c r="D69" s="109"/>
      <c r="E69" s="109"/>
      <c r="F69" s="101"/>
      <c r="G69" s="101"/>
      <c r="H69" s="191"/>
      <c r="I69" s="101"/>
      <c r="J69" s="201"/>
      <c r="K69" s="82"/>
      <c r="L69" s="164"/>
      <c r="M69" s="105"/>
      <c r="N69" s="105"/>
      <c r="Q69" s="200"/>
      <c r="R69" s="83"/>
      <c r="S69" s="83"/>
    </row>
    <row r="70" spans="1:19" ht="15.75">
      <c r="A70" s="93"/>
      <c r="B70" s="190" t="s">
        <v>4</v>
      </c>
      <c r="C70" s="190"/>
      <c r="D70" s="109"/>
      <c r="E70" s="109"/>
      <c r="F70" s="101"/>
      <c r="G70" s="197"/>
      <c r="H70" s="166" t="s">
        <v>224</v>
      </c>
      <c r="I70" s="192">
        <v>32000</v>
      </c>
      <c r="J70" s="202" t="s">
        <v>223</v>
      </c>
      <c r="K70" s="82"/>
      <c r="L70" s="308">
        <f>I70*G70</f>
        <v>0</v>
      </c>
      <c r="M70" s="210"/>
      <c r="N70" s="199"/>
      <c r="Q70" s="203"/>
      <c r="R70" s="83"/>
      <c r="S70" s="83"/>
    </row>
    <row r="71" spans="1:19" ht="12.75">
      <c r="A71" s="93"/>
      <c r="B71" s="101"/>
      <c r="C71" s="101"/>
      <c r="D71" s="109"/>
      <c r="E71" s="109"/>
      <c r="F71" s="190"/>
      <c r="G71" s="103"/>
      <c r="H71" s="191"/>
      <c r="I71" s="103"/>
      <c r="J71" s="104"/>
      <c r="K71" s="82"/>
      <c r="L71" s="169"/>
      <c r="M71" s="105"/>
      <c r="N71" s="105"/>
      <c r="Q71" s="196"/>
      <c r="R71" s="83"/>
      <c r="S71" s="83"/>
    </row>
    <row r="72" spans="1:19" ht="15.75">
      <c r="A72" s="93"/>
      <c r="B72" s="119" t="s">
        <v>65</v>
      </c>
      <c r="C72" s="190"/>
      <c r="D72" s="190"/>
      <c r="E72" s="190"/>
      <c r="F72" s="190"/>
      <c r="G72" s="109"/>
      <c r="H72" s="191"/>
      <c r="I72" s="102"/>
      <c r="J72" s="82"/>
      <c r="K72" s="82"/>
      <c r="L72" s="306">
        <f>SUM(L66:L70)</f>
        <v>91068</v>
      </c>
      <c r="M72" s="285" t="s">
        <v>257</v>
      </c>
      <c r="N72" s="204"/>
      <c r="Q72" s="200"/>
      <c r="R72" s="83"/>
      <c r="S72" s="83"/>
    </row>
    <row r="73" spans="1:19" ht="12.75">
      <c r="A73" s="93"/>
      <c r="B73" s="190"/>
      <c r="C73" s="190"/>
      <c r="D73" s="190"/>
      <c r="E73" s="190"/>
      <c r="F73" s="190"/>
      <c r="G73" s="109"/>
      <c r="H73" s="191"/>
      <c r="I73" s="102"/>
      <c r="J73" s="82"/>
      <c r="K73" s="82"/>
      <c r="L73" s="169"/>
      <c r="M73" s="105"/>
      <c r="N73" s="105"/>
      <c r="Q73" s="196"/>
      <c r="R73" s="83"/>
      <c r="S73" s="83"/>
    </row>
    <row r="74" spans="1:19" ht="15.75">
      <c r="A74" s="93"/>
      <c r="B74" s="190" t="s">
        <v>209</v>
      </c>
      <c r="C74" s="190"/>
      <c r="D74" s="190"/>
      <c r="E74" s="190"/>
      <c r="F74" s="190"/>
      <c r="G74" s="109"/>
      <c r="H74" s="191"/>
      <c r="I74" s="102"/>
      <c r="J74" s="82"/>
      <c r="K74" s="82"/>
      <c r="L74" s="205">
        <v>0.972981632617068</v>
      </c>
      <c r="M74" s="115">
        <v>8</v>
      </c>
      <c r="N74" s="105"/>
      <c r="Q74" s="206"/>
      <c r="R74" s="83"/>
      <c r="S74" s="83"/>
    </row>
    <row r="75" spans="1:19" ht="12.75">
      <c r="A75" s="93"/>
      <c r="B75" s="190"/>
      <c r="C75" s="190"/>
      <c r="D75" s="190"/>
      <c r="E75" s="190"/>
      <c r="F75" s="190"/>
      <c r="G75" s="109"/>
      <c r="H75" s="191"/>
      <c r="I75" s="102"/>
      <c r="J75" s="82"/>
      <c r="K75" s="82"/>
      <c r="L75" s="207"/>
      <c r="M75" s="105"/>
      <c r="N75" s="105"/>
      <c r="Q75" s="206"/>
      <c r="R75" s="83"/>
      <c r="S75" s="83"/>
    </row>
    <row r="76" spans="1:19" ht="15.75">
      <c r="A76" s="93"/>
      <c r="B76" s="119" t="str">
        <f>UPPER("Total labour cost of wool enterprise")</f>
        <v>TOTAL LABOUR COST OF WOOL ENTERPRISE</v>
      </c>
      <c r="C76" s="119"/>
      <c r="D76" s="119"/>
      <c r="E76" s="119"/>
      <c r="F76" s="119"/>
      <c r="G76" s="109"/>
      <c r="H76" s="191"/>
      <c r="I76" s="208"/>
      <c r="J76" s="209"/>
      <c r="K76" s="209"/>
      <c r="L76" s="306">
        <f>L74*L72</f>
        <v>88607.49131917115</v>
      </c>
      <c r="M76" s="285" t="s">
        <v>273</v>
      </c>
      <c r="N76" s="210"/>
      <c r="Q76" s="200"/>
      <c r="R76" s="211"/>
      <c r="S76" s="83"/>
    </row>
    <row r="77" spans="1:14" ht="18.75" customHeight="1" thickBot="1">
      <c r="A77" s="142"/>
      <c r="B77" s="212" t="s">
        <v>232</v>
      </c>
      <c r="C77" s="213"/>
      <c r="D77" s="213"/>
      <c r="E77" s="214"/>
      <c r="F77" s="215"/>
      <c r="G77" s="215"/>
      <c r="H77" s="147"/>
      <c r="I77" s="145"/>
      <c r="J77" s="148"/>
      <c r="K77" s="148"/>
      <c r="L77" s="148"/>
      <c r="M77" s="150"/>
      <c r="N77" s="150"/>
    </row>
    <row r="78" spans="1:14" ht="12.75">
      <c r="A78" s="93"/>
      <c r="B78" s="109"/>
      <c r="C78" s="101"/>
      <c r="D78" s="101"/>
      <c r="E78" s="101"/>
      <c r="F78" s="101"/>
      <c r="G78" s="190"/>
      <c r="H78" s="103"/>
      <c r="I78" s="102"/>
      <c r="J78" s="82"/>
      <c r="K78" s="82"/>
      <c r="L78" s="82"/>
      <c r="M78" s="105"/>
      <c r="N78" s="105"/>
    </row>
    <row r="79" spans="1:14" ht="15">
      <c r="A79" s="93"/>
      <c r="B79" s="100" t="s">
        <v>201</v>
      </c>
      <c r="C79" s="101"/>
      <c r="D79" s="101"/>
      <c r="E79" s="101"/>
      <c r="F79" s="101"/>
      <c r="G79" s="101"/>
      <c r="H79" s="216"/>
      <c r="I79" s="217"/>
      <c r="J79" s="218"/>
      <c r="K79" s="218"/>
      <c r="L79" s="218"/>
      <c r="M79" s="219"/>
      <c r="N79" s="219"/>
    </row>
    <row r="80" spans="1:19" ht="19.5" customHeight="1">
      <c r="A80" s="93"/>
      <c r="B80" s="339" t="s">
        <v>282</v>
      </c>
      <c r="C80" s="339"/>
      <c r="D80" s="339"/>
      <c r="E80" s="101"/>
      <c r="F80" s="101"/>
      <c r="G80" s="102"/>
      <c r="H80" s="103"/>
      <c r="I80" s="102"/>
      <c r="J80" s="82"/>
      <c r="K80" s="82"/>
      <c r="L80" s="220"/>
      <c r="M80" s="224"/>
      <c r="N80" s="105"/>
      <c r="Q80" s="221"/>
      <c r="R80" s="83"/>
      <c r="S80" s="83"/>
    </row>
    <row r="81" spans="1:19" ht="24.75" customHeight="1">
      <c r="A81" s="93"/>
      <c r="B81" s="336" t="s">
        <v>280</v>
      </c>
      <c r="C81" s="336"/>
      <c r="D81" s="336"/>
      <c r="E81" s="337"/>
      <c r="F81" s="222"/>
      <c r="G81" s="102"/>
      <c r="H81" s="103"/>
      <c r="I81" s="102"/>
      <c r="J81" s="82"/>
      <c r="K81" s="82"/>
      <c r="L81" s="220"/>
      <c r="M81" s="224"/>
      <c r="N81" s="105"/>
      <c r="Q81" s="221"/>
      <c r="R81" s="83"/>
      <c r="S81" s="83"/>
    </row>
    <row r="82" spans="1:19" ht="12.75">
      <c r="A82" s="93"/>
      <c r="B82" s="190"/>
      <c r="C82" s="101"/>
      <c r="D82" s="101"/>
      <c r="E82" s="101"/>
      <c r="F82" s="102"/>
      <c r="G82" s="194" t="s">
        <v>202</v>
      </c>
      <c r="H82" s="103"/>
      <c r="I82" s="194" t="s">
        <v>203</v>
      </c>
      <c r="J82" s="195"/>
      <c r="K82" s="82"/>
      <c r="L82" s="169"/>
      <c r="M82" s="105"/>
      <c r="N82" s="105"/>
      <c r="Q82" s="196"/>
      <c r="R82" s="83"/>
      <c r="S82" s="83"/>
    </row>
    <row r="83" spans="1:21" ht="15" customHeight="1">
      <c r="A83" s="93"/>
      <c r="B83" s="190" t="s">
        <v>283</v>
      </c>
      <c r="C83" s="190"/>
      <c r="D83" s="190"/>
      <c r="E83" s="101"/>
      <c r="F83" s="102"/>
      <c r="G83" s="223"/>
      <c r="H83" s="166" t="s">
        <v>224</v>
      </c>
      <c r="I83" s="192"/>
      <c r="J83" s="202" t="s">
        <v>223</v>
      </c>
      <c r="K83" s="82"/>
      <c r="L83" s="306">
        <f>G83*I83</f>
        <v>0</v>
      </c>
      <c r="M83" s="288"/>
      <c r="N83" s="224"/>
      <c r="O83" s="225"/>
      <c r="P83" s="193"/>
      <c r="Q83" s="200"/>
      <c r="R83" s="83"/>
      <c r="S83" s="83"/>
      <c r="T83" s="226"/>
      <c r="U83" s="227"/>
    </row>
    <row r="84" spans="1:19" ht="10.5" customHeight="1">
      <c r="A84" s="93"/>
      <c r="B84" s="101"/>
      <c r="C84" s="101"/>
      <c r="D84" s="190"/>
      <c r="E84" s="101"/>
      <c r="F84" s="102"/>
      <c r="G84" s="228"/>
      <c r="H84" s="103"/>
      <c r="I84" s="228"/>
      <c r="J84" s="229"/>
      <c r="K84" s="82"/>
      <c r="L84" s="201"/>
      <c r="M84" s="105"/>
      <c r="N84" s="105"/>
      <c r="O84" s="230"/>
      <c r="P84" s="230"/>
      <c r="Q84" s="231"/>
      <c r="R84" s="83"/>
      <c r="S84" s="83"/>
    </row>
    <row r="85" spans="1:19" ht="15" customHeight="1">
      <c r="A85" s="93"/>
      <c r="B85" s="190" t="s">
        <v>284</v>
      </c>
      <c r="C85" s="190"/>
      <c r="D85" s="190"/>
      <c r="E85" s="101"/>
      <c r="F85" s="102"/>
      <c r="G85" s="197"/>
      <c r="H85" s="166" t="s">
        <v>224</v>
      </c>
      <c r="I85" s="192"/>
      <c r="J85" s="202" t="s">
        <v>223</v>
      </c>
      <c r="K85" s="82"/>
      <c r="L85" s="306">
        <f>I85*G85</f>
        <v>0</v>
      </c>
      <c r="M85" s="288"/>
      <c r="N85" s="224"/>
      <c r="O85" s="232"/>
      <c r="P85" s="193"/>
      <c r="Q85" s="200"/>
      <c r="R85" s="83"/>
      <c r="S85" s="83"/>
    </row>
    <row r="86" spans="1:19" ht="12.75">
      <c r="A86" s="93"/>
      <c r="B86" s="190"/>
      <c r="C86" s="190"/>
      <c r="D86" s="190"/>
      <c r="E86" s="101"/>
      <c r="F86" s="102"/>
      <c r="G86" s="228"/>
      <c r="H86" s="103"/>
      <c r="I86" s="228"/>
      <c r="J86" s="229"/>
      <c r="K86" s="82"/>
      <c r="L86" s="169"/>
      <c r="M86" s="105"/>
      <c r="N86" s="105"/>
      <c r="Q86" s="196"/>
      <c r="R86" s="83"/>
      <c r="S86" s="83"/>
    </row>
    <row r="87" spans="1:19" ht="16.5" customHeight="1">
      <c r="A87" s="93"/>
      <c r="B87" s="190" t="s">
        <v>285</v>
      </c>
      <c r="C87" s="190"/>
      <c r="D87" s="190"/>
      <c r="E87" s="101"/>
      <c r="F87" s="102"/>
      <c r="G87" s="228"/>
      <c r="H87" s="103"/>
      <c r="I87" s="228"/>
      <c r="J87" s="229"/>
      <c r="K87" s="82"/>
      <c r="L87" s="192"/>
      <c r="M87" s="224"/>
      <c r="N87" s="105"/>
      <c r="Q87" s="196"/>
      <c r="R87" s="83"/>
      <c r="S87" s="83"/>
    </row>
    <row r="88" spans="1:19" ht="16.5" customHeight="1">
      <c r="A88" s="93"/>
      <c r="B88" s="190" t="s">
        <v>286</v>
      </c>
      <c r="C88" s="190"/>
      <c r="D88" s="190"/>
      <c r="E88" s="101"/>
      <c r="F88" s="101"/>
      <c r="G88" s="102"/>
      <c r="H88" s="103"/>
      <c r="I88" s="102"/>
      <c r="J88" s="82"/>
      <c r="K88" s="82"/>
      <c r="L88" s="192"/>
      <c r="M88" s="224"/>
      <c r="N88" s="105"/>
      <c r="Q88" s="193"/>
      <c r="R88" s="83"/>
      <c r="S88" s="83"/>
    </row>
    <row r="89" spans="1:19" ht="16.5" customHeight="1">
      <c r="A89" s="93"/>
      <c r="B89" s="190" t="s">
        <v>287</v>
      </c>
      <c r="C89" s="190"/>
      <c r="D89" s="190"/>
      <c r="E89" s="101"/>
      <c r="F89" s="101"/>
      <c r="G89" s="102"/>
      <c r="H89" s="103"/>
      <c r="I89" s="102"/>
      <c r="J89" s="82"/>
      <c r="K89" s="82"/>
      <c r="L89" s="192"/>
      <c r="M89" s="224"/>
      <c r="N89" s="105"/>
      <c r="Q89" s="193"/>
      <c r="R89" s="83"/>
      <c r="S89" s="83"/>
    </row>
    <row r="90" spans="1:19" ht="16.5" customHeight="1">
      <c r="A90" s="93"/>
      <c r="B90" s="190" t="s">
        <v>288</v>
      </c>
      <c r="C90" s="190"/>
      <c r="D90" s="190"/>
      <c r="E90" s="101"/>
      <c r="F90" s="101"/>
      <c r="G90" s="102"/>
      <c r="H90" s="103"/>
      <c r="I90" s="102"/>
      <c r="J90" s="82"/>
      <c r="K90" s="82"/>
      <c r="L90" s="192"/>
      <c r="M90" s="224"/>
      <c r="N90" s="105"/>
      <c r="Q90" s="193"/>
      <c r="R90" s="83"/>
      <c r="S90" s="83"/>
    </row>
    <row r="91" spans="1:19" ht="16.5" customHeight="1">
      <c r="A91" s="93"/>
      <c r="B91" s="190" t="s">
        <v>289</v>
      </c>
      <c r="C91" s="190"/>
      <c r="D91" s="190"/>
      <c r="E91" s="101"/>
      <c r="F91" s="101"/>
      <c r="G91" s="102"/>
      <c r="H91" s="103"/>
      <c r="I91" s="102"/>
      <c r="J91" s="82"/>
      <c r="K91" s="82"/>
      <c r="L91" s="192"/>
      <c r="M91" s="224"/>
      <c r="N91" s="105"/>
      <c r="Q91" s="193"/>
      <c r="R91" s="83"/>
      <c r="S91" s="83"/>
    </row>
    <row r="92" spans="1:19" ht="12.75">
      <c r="A92" s="93"/>
      <c r="B92" s="101"/>
      <c r="C92" s="101"/>
      <c r="D92" s="101"/>
      <c r="E92" s="101"/>
      <c r="F92" s="101"/>
      <c r="G92" s="102"/>
      <c r="H92" s="103"/>
      <c r="I92" s="102"/>
      <c r="J92" s="82"/>
      <c r="K92" s="82"/>
      <c r="L92" s="201"/>
      <c r="M92" s="105"/>
      <c r="N92" s="105"/>
      <c r="Q92" s="231"/>
      <c r="R92" s="83"/>
      <c r="S92" s="83"/>
    </row>
    <row r="93" spans="1:21" ht="15.75">
      <c r="A93" s="93"/>
      <c r="B93" s="119" t="str">
        <f>UPPER("Total wool enterprise costs")</f>
        <v>TOTAL WOOL ENTERPRISE COSTS</v>
      </c>
      <c r="C93" s="190"/>
      <c r="D93" s="190"/>
      <c r="E93" s="101"/>
      <c r="F93" s="101"/>
      <c r="G93" s="102"/>
      <c r="H93" s="103"/>
      <c r="I93" s="233"/>
      <c r="J93" s="234"/>
      <c r="K93" s="234"/>
      <c r="L93" s="308">
        <f>SUM(L80:L91)</f>
        <v>0</v>
      </c>
      <c r="M93" s="289" t="s">
        <v>258</v>
      </c>
      <c r="N93" s="235"/>
      <c r="Q93" s="203"/>
      <c r="R93" s="236"/>
      <c r="S93" s="83"/>
      <c r="T93" s="226"/>
      <c r="U93" s="227"/>
    </row>
    <row r="94" spans="1:14" ht="15.75" thickBot="1">
      <c r="A94" s="142"/>
      <c r="B94" s="213"/>
      <c r="C94" s="215"/>
      <c r="D94" s="215"/>
      <c r="E94" s="214"/>
      <c r="F94" s="214"/>
      <c r="G94" s="237"/>
      <c r="H94" s="238"/>
      <c r="I94" s="239"/>
      <c r="J94" s="240"/>
      <c r="K94" s="240"/>
      <c r="L94" s="240"/>
      <c r="M94" s="241"/>
      <c r="N94" s="241"/>
    </row>
    <row r="95" spans="1:14" ht="12.75">
      <c r="A95" s="93"/>
      <c r="B95" s="101"/>
      <c r="C95" s="101"/>
      <c r="D95" s="101"/>
      <c r="E95" s="101"/>
      <c r="F95" s="101"/>
      <c r="G95" s="101"/>
      <c r="H95" s="103"/>
      <c r="I95" s="102"/>
      <c r="J95" s="82"/>
      <c r="K95" s="82"/>
      <c r="L95" s="82"/>
      <c r="M95" s="105"/>
      <c r="N95" s="105"/>
    </row>
    <row r="96" spans="1:14" ht="15">
      <c r="A96" s="93"/>
      <c r="B96" s="100" t="s">
        <v>142</v>
      </c>
      <c r="C96" s="101"/>
      <c r="D96" s="101"/>
      <c r="E96" s="101"/>
      <c r="F96" s="101"/>
      <c r="G96" s="242"/>
      <c r="H96" s="243"/>
      <c r="I96" s="244"/>
      <c r="J96" s="164"/>
      <c r="K96" s="164"/>
      <c r="L96" s="164"/>
      <c r="M96" s="245"/>
      <c r="N96" s="245"/>
    </row>
    <row r="97" spans="1:18" ht="17.25" customHeight="1">
      <c r="A97" s="93"/>
      <c r="B97" s="190" t="s">
        <v>143</v>
      </c>
      <c r="C97" s="190"/>
      <c r="D97" s="190"/>
      <c r="E97" s="246"/>
      <c r="F97" s="101"/>
      <c r="G97" s="102"/>
      <c r="H97" s="103"/>
      <c r="I97" s="102"/>
      <c r="J97" s="82"/>
      <c r="K97" s="82"/>
      <c r="L97" s="192"/>
      <c r="M97" s="290"/>
      <c r="N97" s="105"/>
      <c r="Q97" s="193"/>
      <c r="R97" s="83"/>
    </row>
    <row r="98" spans="1:18" ht="17.25" customHeight="1">
      <c r="A98" s="93"/>
      <c r="B98" s="190" t="s">
        <v>162</v>
      </c>
      <c r="C98" s="190"/>
      <c r="D98" s="190"/>
      <c r="E98" s="246"/>
      <c r="F98" s="101"/>
      <c r="G98" s="102"/>
      <c r="H98" s="103"/>
      <c r="I98" s="102"/>
      <c r="J98" s="82"/>
      <c r="K98" s="82"/>
      <c r="L98" s="192"/>
      <c r="M98" s="290"/>
      <c r="N98" s="105"/>
      <c r="Q98" s="193"/>
      <c r="R98" s="83"/>
    </row>
    <row r="99" spans="1:18" ht="17.25" customHeight="1">
      <c r="A99" s="93"/>
      <c r="B99" s="190" t="s">
        <v>6</v>
      </c>
      <c r="C99" s="190"/>
      <c r="D99" s="190"/>
      <c r="E99" s="246"/>
      <c r="F99" s="101"/>
      <c r="G99" s="102"/>
      <c r="H99" s="103"/>
      <c r="I99" s="102"/>
      <c r="J99" s="82"/>
      <c r="K99" s="82"/>
      <c r="L99" s="192"/>
      <c r="M99" s="290"/>
      <c r="N99" s="105"/>
      <c r="Q99" s="193"/>
      <c r="R99" s="83"/>
    </row>
    <row r="100" spans="1:18" ht="17.25" customHeight="1">
      <c r="A100" s="93"/>
      <c r="B100" s="190" t="s">
        <v>7</v>
      </c>
      <c r="C100" s="190"/>
      <c r="D100" s="190"/>
      <c r="E100" s="246"/>
      <c r="F100" s="101"/>
      <c r="G100" s="102"/>
      <c r="H100" s="103"/>
      <c r="I100" s="102"/>
      <c r="J100" s="82"/>
      <c r="K100" s="82"/>
      <c r="L100" s="192"/>
      <c r="M100" s="290"/>
      <c r="N100" s="105"/>
      <c r="Q100" s="193"/>
      <c r="R100" s="83"/>
    </row>
    <row r="101" spans="1:18" ht="17.25" customHeight="1">
      <c r="A101" s="93"/>
      <c r="B101" s="190" t="s">
        <v>168</v>
      </c>
      <c r="C101" s="190"/>
      <c r="D101" s="190"/>
      <c r="E101" s="246"/>
      <c r="F101" s="101"/>
      <c r="G101" s="102"/>
      <c r="H101" s="103"/>
      <c r="I101" s="102"/>
      <c r="J101" s="82"/>
      <c r="K101" s="82"/>
      <c r="L101" s="192"/>
      <c r="M101" s="290"/>
      <c r="N101" s="105"/>
      <c r="Q101" s="193"/>
      <c r="R101" s="83"/>
    </row>
    <row r="102" spans="1:18" ht="17.25" customHeight="1">
      <c r="A102" s="93"/>
      <c r="B102" s="190" t="s">
        <v>8</v>
      </c>
      <c r="C102" s="190"/>
      <c r="D102" s="190"/>
      <c r="E102" s="246"/>
      <c r="F102" s="101"/>
      <c r="G102" s="102"/>
      <c r="H102" s="103"/>
      <c r="I102" s="102"/>
      <c r="J102" s="82"/>
      <c r="K102" s="82"/>
      <c r="L102" s="192"/>
      <c r="M102" s="290"/>
      <c r="N102" s="105"/>
      <c r="Q102" s="193"/>
      <c r="R102" s="83"/>
    </row>
    <row r="103" spans="1:18" ht="17.25" customHeight="1">
      <c r="A103" s="93"/>
      <c r="B103" s="190" t="s">
        <v>9</v>
      </c>
      <c r="C103" s="190"/>
      <c r="D103" s="190"/>
      <c r="E103" s="246"/>
      <c r="F103" s="101"/>
      <c r="G103" s="102"/>
      <c r="H103" s="103"/>
      <c r="I103" s="102"/>
      <c r="J103" s="82"/>
      <c r="K103" s="82"/>
      <c r="L103" s="192"/>
      <c r="M103" s="290"/>
      <c r="N103" s="105"/>
      <c r="Q103" s="193"/>
      <c r="R103" s="83"/>
    </row>
    <row r="104" spans="1:18" ht="17.25" customHeight="1">
      <c r="A104" s="93"/>
      <c r="B104" s="190" t="s">
        <v>10</v>
      </c>
      <c r="C104" s="190"/>
      <c r="D104" s="190"/>
      <c r="E104" s="246"/>
      <c r="F104" s="101"/>
      <c r="G104" s="102"/>
      <c r="H104" s="103"/>
      <c r="I104" s="102"/>
      <c r="J104" s="82"/>
      <c r="K104" s="82"/>
      <c r="L104" s="192"/>
      <c r="M104" s="290"/>
      <c r="N104" s="105"/>
      <c r="Q104" s="193"/>
      <c r="R104" s="83"/>
    </row>
    <row r="105" spans="1:18" ht="17.25" customHeight="1">
      <c r="A105" s="93"/>
      <c r="B105" s="190" t="s">
        <v>70</v>
      </c>
      <c r="C105" s="190"/>
      <c r="D105" s="190"/>
      <c r="E105" s="246"/>
      <c r="F105" s="101"/>
      <c r="G105" s="102"/>
      <c r="H105" s="103"/>
      <c r="I105" s="102"/>
      <c r="J105" s="82"/>
      <c r="K105" s="82"/>
      <c r="L105" s="192"/>
      <c r="M105" s="290"/>
      <c r="N105" s="105"/>
      <c r="Q105" s="193"/>
      <c r="R105" s="83"/>
    </row>
    <row r="106" spans="1:18" ht="17.25" customHeight="1">
      <c r="A106" s="93"/>
      <c r="B106" s="190" t="s">
        <v>216</v>
      </c>
      <c r="C106" s="190"/>
      <c r="D106" s="190"/>
      <c r="E106" s="246"/>
      <c r="F106" s="101"/>
      <c r="G106" s="102"/>
      <c r="H106" s="103"/>
      <c r="I106" s="102"/>
      <c r="J106" s="82"/>
      <c r="K106" s="82"/>
      <c r="L106" s="192"/>
      <c r="M106" s="290"/>
      <c r="N106" s="105"/>
      <c r="Q106" s="193"/>
      <c r="R106" s="83"/>
    </row>
    <row r="107" spans="1:18" ht="17.25" customHeight="1">
      <c r="A107" s="93"/>
      <c r="B107" s="190" t="s">
        <v>11</v>
      </c>
      <c r="C107" s="190"/>
      <c r="D107" s="190"/>
      <c r="E107" s="109"/>
      <c r="F107" s="109"/>
      <c r="G107" s="102"/>
      <c r="H107" s="103"/>
      <c r="I107" s="102"/>
      <c r="J107" s="82"/>
      <c r="K107" s="82"/>
      <c r="L107" s="192"/>
      <c r="M107" s="290"/>
      <c r="N107" s="105"/>
      <c r="Q107" s="193"/>
      <c r="R107" s="83"/>
    </row>
    <row r="108" spans="1:19" ht="15">
      <c r="A108" s="93"/>
      <c r="B108" s="119" t="s">
        <v>5</v>
      </c>
      <c r="C108" s="119"/>
      <c r="D108" s="119"/>
      <c r="E108" s="109"/>
      <c r="F108" s="109"/>
      <c r="G108" s="102"/>
      <c r="H108" s="103"/>
      <c r="I108" s="208"/>
      <c r="J108" s="209"/>
      <c r="K108" s="209"/>
      <c r="L108" s="306">
        <f>SUM(L97:L107)</f>
        <v>0</v>
      </c>
      <c r="M108" s="291" t="s">
        <v>259</v>
      </c>
      <c r="N108" s="247"/>
      <c r="Q108" s="200"/>
      <c r="R108" s="211"/>
      <c r="S108" s="83"/>
    </row>
    <row r="109" spans="1:14" ht="15.75" thickBot="1">
      <c r="A109" s="142"/>
      <c r="B109" s="213"/>
      <c r="C109" s="213"/>
      <c r="D109" s="213"/>
      <c r="E109" s="248"/>
      <c r="F109" s="248"/>
      <c r="G109" s="249"/>
      <c r="H109" s="238"/>
      <c r="I109" s="250"/>
      <c r="J109" s="251"/>
      <c r="K109" s="251"/>
      <c r="L109" s="251"/>
      <c r="M109" s="252"/>
      <c r="N109" s="252"/>
    </row>
    <row r="110" spans="1:14" ht="12.75">
      <c r="A110" s="87"/>
      <c r="B110" s="89"/>
      <c r="C110" s="89"/>
      <c r="D110" s="89"/>
      <c r="E110" s="89"/>
      <c r="F110" s="89"/>
      <c r="G110" s="89"/>
      <c r="H110" s="91"/>
      <c r="I110" s="90"/>
      <c r="J110" s="90"/>
      <c r="K110" s="90"/>
      <c r="L110" s="90"/>
      <c r="M110" s="92"/>
      <c r="N110" s="94"/>
    </row>
    <row r="111" spans="1:14" ht="15">
      <c r="A111" s="93"/>
      <c r="B111" s="253" t="s">
        <v>277</v>
      </c>
      <c r="C111" s="254"/>
      <c r="D111" s="254"/>
      <c r="E111" s="254"/>
      <c r="F111" s="79"/>
      <c r="G111" s="79"/>
      <c r="M111" s="94"/>
      <c r="N111" s="94"/>
    </row>
    <row r="112" spans="1:14" ht="12.75">
      <c r="A112" s="93"/>
      <c r="B112" s="340" t="s">
        <v>205</v>
      </c>
      <c r="C112" s="340"/>
      <c r="D112" s="340"/>
      <c r="E112" s="340"/>
      <c r="F112" s="340"/>
      <c r="G112" s="340"/>
      <c r="H112" s="340"/>
      <c r="I112" s="340"/>
      <c r="J112" s="340"/>
      <c r="K112" s="340"/>
      <c r="L112" s="340"/>
      <c r="M112" s="94"/>
      <c r="N112" s="94"/>
    </row>
    <row r="113" spans="1:14" ht="12.75">
      <c r="A113" s="93"/>
      <c r="B113" s="340"/>
      <c r="C113" s="340"/>
      <c r="D113" s="340"/>
      <c r="E113" s="340"/>
      <c r="F113" s="340"/>
      <c r="G113" s="340"/>
      <c r="H113" s="340"/>
      <c r="I113" s="340"/>
      <c r="J113" s="340"/>
      <c r="K113" s="340"/>
      <c r="L113" s="340"/>
      <c r="M113" s="94"/>
      <c r="N113" s="94"/>
    </row>
    <row r="114" spans="1:14" ht="12.75">
      <c r="A114" s="93"/>
      <c r="B114" s="255"/>
      <c r="C114" s="78"/>
      <c r="D114" s="254"/>
      <c r="E114" s="78"/>
      <c r="F114" s="79"/>
      <c r="L114" s="256" t="s">
        <v>73</v>
      </c>
      <c r="M114" s="94"/>
      <c r="N114" s="94"/>
    </row>
    <row r="115" spans="1:14" ht="12.75">
      <c r="A115" s="93"/>
      <c r="B115" s="254"/>
      <c r="C115" s="254"/>
      <c r="D115" s="254"/>
      <c r="E115" s="78"/>
      <c r="F115" s="79"/>
      <c r="L115" s="254"/>
      <c r="M115" s="94"/>
      <c r="N115" s="94"/>
    </row>
    <row r="116" spans="1:19" ht="28.5" customHeight="1">
      <c r="A116" s="93"/>
      <c r="B116" s="334" t="s">
        <v>261</v>
      </c>
      <c r="C116" s="334"/>
      <c r="D116" s="334"/>
      <c r="E116" s="334"/>
      <c r="F116" s="79"/>
      <c r="L116" s="306">
        <f>L47+L8</f>
        <v>0</v>
      </c>
      <c r="M116" s="269" t="s">
        <v>274</v>
      </c>
      <c r="N116" s="257"/>
      <c r="Q116" s="200"/>
      <c r="R116" s="83"/>
      <c r="S116" s="83"/>
    </row>
    <row r="117" spans="1:19" ht="15.75">
      <c r="A117" s="93"/>
      <c r="B117" s="258" t="s">
        <v>206</v>
      </c>
      <c r="C117" s="258"/>
      <c r="D117" s="258"/>
      <c r="E117" s="78"/>
      <c r="F117" s="79"/>
      <c r="L117" s="192"/>
      <c r="M117" s="269">
        <v>10</v>
      </c>
      <c r="N117" s="94"/>
      <c r="Q117" s="193"/>
      <c r="R117" s="83"/>
      <c r="S117" s="83"/>
    </row>
    <row r="118" spans="1:22" ht="15">
      <c r="A118" s="93"/>
      <c r="B118" s="259" t="s">
        <v>207</v>
      </c>
      <c r="C118" s="259"/>
      <c r="D118" s="259"/>
      <c r="E118" s="78"/>
      <c r="F118" s="79"/>
      <c r="L118" s="306">
        <f>SUM(L116:L117)</f>
        <v>0</v>
      </c>
      <c r="M118" s="285" t="s">
        <v>260</v>
      </c>
      <c r="N118" s="260"/>
      <c r="Q118" s="200"/>
      <c r="R118" s="83"/>
      <c r="S118" s="83"/>
      <c r="T118" s="226"/>
      <c r="U118" s="227"/>
      <c r="V118" s="227"/>
    </row>
    <row r="119" spans="1:19" ht="12">
      <c r="A119" s="93"/>
      <c r="B119" s="259"/>
      <c r="C119" s="259"/>
      <c r="D119" s="259"/>
      <c r="E119" s="78"/>
      <c r="F119" s="79"/>
      <c r="L119" s="261"/>
      <c r="M119" s="94"/>
      <c r="N119" s="94"/>
      <c r="Q119" s="200"/>
      <c r="R119" s="83"/>
      <c r="S119" s="83"/>
    </row>
    <row r="120" spans="1:19" ht="21.75" customHeight="1">
      <c r="A120" s="93"/>
      <c r="B120" s="329" t="s">
        <v>240</v>
      </c>
      <c r="C120" s="329"/>
      <c r="D120" s="329"/>
      <c r="E120" s="329"/>
      <c r="F120" s="79"/>
      <c r="L120" s="309">
        <f>IF(L118=0,0,L116/L118)</f>
        <v>0</v>
      </c>
      <c r="M120" s="285" t="s">
        <v>300</v>
      </c>
      <c r="N120" s="262"/>
      <c r="Q120" s="263"/>
      <c r="R120" s="83"/>
      <c r="S120" s="83"/>
    </row>
    <row r="121" spans="1:14" ht="12.75" thickBot="1">
      <c r="A121" s="142"/>
      <c r="B121" s="264"/>
      <c r="C121" s="264"/>
      <c r="D121" s="264"/>
      <c r="E121" s="264"/>
      <c r="F121" s="264"/>
      <c r="G121" s="264"/>
      <c r="H121" s="265"/>
      <c r="I121" s="266"/>
      <c r="J121" s="266"/>
      <c r="K121" s="266"/>
      <c r="L121" s="266"/>
      <c r="M121" s="267"/>
      <c r="N121" s="267"/>
    </row>
    <row r="122" spans="1:14" ht="12">
      <c r="A122" s="93"/>
      <c r="F122" s="79"/>
      <c r="G122" s="79"/>
      <c r="M122" s="94"/>
      <c r="N122" s="94"/>
    </row>
    <row r="123" spans="1:14" ht="13.5">
      <c r="A123" s="93"/>
      <c r="B123" s="253" t="s">
        <v>204</v>
      </c>
      <c r="F123" s="79"/>
      <c r="G123" s="79"/>
      <c r="M123" s="94"/>
      <c r="N123" s="94"/>
    </row>
    <row r="124" spans="1:21" ht="26.25" customHeight="1">
      <c r="A124" s="93"/>
      <c r="B124" s="329" t="s">
        <v>233</v>
      </c>
      <c r="C124" s="329"/>
      <c r="D124" s="329"/>
      <c r="E124" s="329"/>
      <c r="F124" s="78"/>
      <c r="I124" s="268"/>
      <c r="J124" s="268"/>
      <c r="K124" s="268"/>
      <c r="L124" s="310">
        <f>L108*L120</f>
        <v>0</v>
      </c>
      <c r="M124" s="271" t="s">
        <v>249</v>
      </c>
      <c r="N124" s="269"/>
      <c r="Q124" s="270"/>
      <c r="R124" s="211"/>
      <c r="S124" s="83"/>
      <c r="T124" s="226"/>
      <c r="U124" s="227"/>
    </row>
    <row r="125" spans="1:19" ht="15" customHeight="1">
      <c r="A125" s="93"/>
      <c r="E125" s="78"/>
      <c r="F125" s="78"/>
      <c r="I125" s="268"/>
      <c r="J125" s="268"/>
      <c r="K125" s="268"/>
      <c r="L125" s="79"/>
      <c r="M125" s="271"/>
      <c r="N125" s="271"/>
      <c r="Q125" s="231"/>
      <c r="R125" s="211"/>
      <c r="S125" s="83"/>
    </row>
    <row r="126" spans="1:22" ht="27.75" customHeight="1">
      <c r="A126" s="93"/>
      <c r="B126" s="329" t="s">
        <v>234</v>
      </c>
      <c r="C126" s="329"/>
      <c r="D126" s="329"/>
      <c r="E126" s="329"/>
      <c r="F126" s="329"/>
      <c r="G126" s="329"/>
      <c r="I126" s="268"/>
      <c r="J126" s="268"/>
      <c r="K126" s="268"/>
      <c r="L126" s="310">
        <f>L124+L76+L93</f>
        <v>88607.49131917115</v>
      </c>
      <c r="M126" s="271" t="s">
        <v>250</v>
      </c>
      <c r="N126" s="269"/>
      <c r="Q126" s="270"/>
      <c r="R126" s="211"/>
      <c r="S126" s="83"/>
      <c r="T126" s="226"/>
      <c r="U126" s="227"/>
      <c r="V126" s="227"/>
    </row>
    <row r="127" spans="1:21" ht="15" customHeight="1">
      <c r="A127" s="93"/>
      <c r="B127" s="259"/>
      <c r="C127" s="259"/>
      <c r="D127" s="259"/>
      <c r="E127" s="78"/>
      <c r="F127" s="78"/>
      <c r="I127" s="268"/>
      <c r="J127" s="268"/>
      <c r="K127" s="268"/>
      <c r="L127" s="261"/>
      <c r="M127" s="271"/>
      <c r="N127" s="271"/>
      <c r="Q127" s="200"/>
      <c r="R127" s="211"/>
      <c r="S127" s="83"/>
      <c r="T127" s="226"/>
      <c r="U127" s="227"/>
    </row>
    <row r="128" spans="1:19" ht="27.75" customHeight="1">
      <c r="A128" s="93"/>
      <c r="B128" s="329" t="s">
        <v>235</v>
      </c>
      <c r="C128" s="329"/>
      <c r="D128" s="329"/>
      <c r="E128" s="329"/>
      <c r="F128" s="329"/>
      <c r="G128" s="329"/>
      <c r="I128" s="268"/>
      <c r="J128" s="268"/>
      <c r="K128" s="268"/>
      <c r="L128" s="311" t="e">
        <f>L61/(L57+L61)</f>
        <v>#DIV/0!</v>
      </c>
      <c r="M128" s="271" t="s">
        <v>251</v>
      </c>
      <c r="N128" s="269"/>
      <c r="Q128" s="272"/>
      <c r="R128" s="211"/>
      <c r="S128" s="83"/>
    </row>
    <row r="129" spans="1:19" ht="15" customHeight="1">
      <c r="A129" s="93"/>
      <c r="B129" s="259"/>
      <c r="C129" s="259"/>
      <c r="D129" s="259"/>
      <c r="E129" s="78"/>
      <c r="F129" s="78"/>
      <c r="I129" s="268"/>
      <c r="J129" s="268"/>
      <c r="K129" s="268"/>
      <c r="L129" s="273"/>
      <c r="M129" s="271"/>
      <c r="N129" s="271"/>
      <c r="Q129" s="274"/>
      <c r="R129" s="211"/>
      <c r="S129" s="83"/>
    </row>
    <row r="130" spans="1:21" ht="26.25" customHeight="1">
      <c r="A130" s="93"/>
      <c r="B130" s="341" t="s">
        <v>239</v>
      </c>
      <c r="C130" s="341"/>
      <c r="D130" s="341"/>
      <c r="E130" s="341"/>
      <c r="F130" s="341"/>
      <c r="G130" s="341"/>
      <c r="I130" s="268"/>
      <c r="J130" s="268"/>
      <c r="K130" s="268"/>
      <c r="L130" s="310" t="e">
        <f>L128*L126</f>
        <v>#DIV/0!</v>
      </c>
      <c r="M130" s="271" t="s">
        <v>252</v>
      </c>
      <c r="N130" s="269"/>
      <c r="Q130" s="270"/>
      <c r="R130" s="211"/>
      <c r="S130" s="83"/>
      <c r="T130" s="226"/>
      <c r="U130" s="227"/>
    </row>
    <row r="131" spans="1:19" ht="15" customHeight="1">
      <c r="A131" s="93"/>
      <c r="B131" s="259"/>
      <c r="C131" s="259"/>
      <c r="D131" s="259"/>
      <c r="E131" s="78"/>
      <c r="F131" s="78"/>
      <c r="I131" s="268"/>
      <c r="J131" s="268"/>
      <c r="K131" s="268"/>
      <c r="L131" s="261"/>
      <c r="M131" s="271"/>
      <c r="N131" s="271"/>
      <c r="Q131" s="200"/>
      <c r="R131" s="211"/>
      <c r="S131" s="83"/>
    </row>
    <row r="132" spans="1:19" ht="23.25" customHeight="1">
      <c r="A132" s="93"/>
      <c r="B132" s="329" t="s">
        <v>236</v>
      </c>
      <c r="C132" s="329"/>
      <c r="D132" s="329"/>
      <c r="E132" s="78"/>
      <c r="F132" s="78"/>
      <c r="I132" s="268"/>
      <c r="J132" s="268"/>
      <c r="K132" s="268"/>
      <c r="L132" s="312">
        <f>G61</f>
        <v>0</v>
      </c>
      <c r="M132" s="271" t="s">
        <v>296</v>
      </c>
      <c r="N132" s="269"/>
      <c r="O132" s="275"/>
      <c r="Q132" s="276"/>
      <c r="R132" s="211"/>
      <c r="S132" s="83"/>
    </row>
    <row r="133" spans="1:19" ht="12">
      <c r="A133" s="93"/>
      <c r="B133" s="259"/>
      <c r="C133" s="259"/>
      <c r="D133" s="259"/>
      <c r="E133" s="78"/>
      <c r="F133" s="78"/>
      <c r="I133" s="277"/>
      <c r="J133" s="277"/>
      <c r="K133" s="277"/>
      <c r="L133" s="278"/>
      <c r="M133" s="279"/>
      <c r="N133" s="279"/>
      <c r="Q133" s="280"/>
      <c r="R133" s="281"/>
      <c r="S133" s="83"/>
    </row>
    <row r="134" spans="1:19" ht="24.75" customHeight="1">
      <c r="A134" s="93"/>
      <c r="B134" s="338" t="s">
        <v>237</v>
      </c>
      <c r="C134" s="338"/>
      <c r="D134" s="338"/>
      <c r="E134" s="338"/>
      <c r="F134" s="338"/>
      <c r="I134" s="277"/>
      <c r="J134" s="277"/>
      <c r="K134" s="277"/>
      <c r="L134" s="313">
        <f>IF(L132=0,0,L130/L132)</f>
        <v>0</v>
      </c>
      <c r="M134" s="269" t="s">
        <v>253</v>
      </c>
      <c r="N134" s="282"/>
      <c r="Q134" s="283"/>
      <c r="R134" s="281"/>
      <c r="S134" s="83"/>
    </row>
    <row r="135" spans="1:14" ht="12.75" thickBot="1">
      <c r="A135" s="142"/>
      <c r="B135" s="264"/>
      <c r="C135" s="264"/>
      <c r="D135" s="264"/>
      <c r="E135" s="264"/>
      <c r="F135" s="266"/>
      <c r="G135" s="266"/>
      <c r="H135" s="265"/>
      <c r="I135" s="266"/>
      <c r="J135" s="266"/>
      <c r="K135" s="266"/>
      <c r="L135" s="266"/>
      <c r="M135" s="267"/>
      <c r="N135" s="267"/>
    </row>
    <row r="136" spans="13:21" ht="12">
      <c r="M136" s="80"/>
      <c r="N136" s="80"/>
      <c r="T136" s="226"/>
      <c r="U136" s="227"/>
    </row>
    <row r="137" spans="2:21" ht="25.5" customHeight="1">
      <c r="B137" s="335"/>
      <c r="C137" s="335"/>
      <c r="D137" s="335"/>
      <c r="E137" s="335"/>
      <c r="M137" s="80"/>
      <c r="N137" s="80"/>
      <c r="T137" s="226"/>
      <c r="U137" s="227"/>
    </row>
    <row r="138" spans="2:21" ht="12">
      <c r="B138" s="335"/>
      <c r="C138" s="335"/>
      <c r="D138" s="335"/>
      <c r="E138" s="335"/>
      <c r="M138" s="80"/>
      <c r="N138" s="80"/>
      <c r="T138" s="226"/>
      <c r="U138" s="227"/>
    </row>
    <row r="139" spans="2:21" ht="12">
      <c r="B139" s="335"/>
      <c r="C139" s="335"/>
      <c r="D139" s="335"/>
      <c r="E139" s="335"/>
      <c r="M139" s="80"/>
      <c r="N139" s="80"/>
      <c r="T139" s="226"/>
      <c r="U139" s="227"/>
    </row>
    <row r="140" spans="2:21" ht="12">
      <c r="B140" s="335"/>
      <c r="C140" s="335"/>
      <c r="D140" s="335"/>
      <c r="E140" s="335"/>
      <c r="M140" s="80"/>
      <c r="N140" s="80"/>
      <c r="T140" s="226"/>
      <c r="U140" s="227"/>
    </row>
    <row r="141" spans="2:21" ht="12">
      <c r="B141" s="335"/>
      <c r="C141" s="335"/>
      <c r="D141" s="335"/>
      <c r="E141" s="335"/>
      <c r="M141" s="80"/>
      <c r="N141" s="80"/>
      <c r="T141" s="226"/>
      <c r="U141" s="227"/>
    </row>
    <row r="142" spans="2:21" ht="12">
      <c r="B142" s="335"/>
      <c r="C142" s="335"/>
      <c r="D142" s="335"/>
      <c r="E142" s="335"/>
      <c r="M142" s="80"/>
      <c r="N142" s="80"/>
      <c r="T142" s="226"/>
      <c r="U142" s="227"/>
    </row>
    <row r="143" spans="2:14" ht="12">
      <c r="B143" s="335"/>
      <c r="C143" s="335"/>
      <c r="D143" s="335"/>
      <c r="E143" s="335"/>
      <c r="M143" s="80"/>
      <c r="N143" s="80"/>
    </row>
    <row r="144" spans="2:14" ht="12">
      <c r="B144" s="335"/>
      <c r="C144" s="335"/>
      <c r="D144" s="335"/>
      <c r="E144" s="335"/>
      <c r="M144" s="80"/>
      <c r="N144" s="80"/>
    </row>
    <row r="145" spans="2:14" ht="12">
      <c r="B145" s="335"/>
      <c r="C145" s="335"/>
      <c r="D145" s="335"/>
      <c r="E145" s="335"/>
      <c r="M145" s="80"/>
      <c r="N145" s="80"/>
    </row>
    <row r="146" spans="2:14" ht="12">
      <c r="B146" s="335"/>
      <c r="C146" s="335"/>
      <c r="D146" s="335"/>
      <c r="E146" s="335"/>
      <c r="M146" s="80"/>
      <c r="N146" s="80"/>
    </row>
    <row r="147" spans="2:14" ht="12">
      <c r="B147" s="335"/>
      <c r="C147" s="335"/>
      <c r="D147" s="335"/>
      <c r="E147" s="335"/>
      <c r="M147" s="80"/>
      <c r="N147" s="80"/>
    </row>
  </sheetData>
  <sheetProtection sheet="1" objects="1" scenarios="1" selectLockedCells="1"/>
  <mergeCells count="30">
    <mergeCell ref="J30:J31"/>
    <mergeCell ref="J19:J20"/>
    <mergeCell ref="I57:K57"/>
    <mergeCell ref="J9:K10"/>
    <mergeCell ref="B137:E147"/>
    <mergeCell ref="C34:C35"/>
    <mergeCell ref="B81:E81"/>
    <mergeCell ref="B134:F134"/>
    <mergeCell ref="E41:E42"/>
    <mergeCell ref="B80:D80"/>
    <mergeCell ref="B112:L113"/>
    <mergeCell ref="B128:G128"/>
    <mergeCell ref="B130:G130"/>
    <mergeCell ref="B120:E120"/>
    <mergeCell ref="B132:D132"/>
    <mergeCell ref="J61:K61"/>
    <mergeCell ref="J59:K59"/>
    <mergeCell ref="J33:J35"/>
    <mergeCell ref="G41:G42"/>
    <mergeCell ref="D61:E61"/>
    <mergeCell ref="B116:E116"/>
    <mergeCell ref="B124:E124"/>
    <mergeCell ref="B126:G126"/>
    <mergeCell ref="L33:L35"/>
    <mergeCell ref="C41:C42"/>
    <mergeCell ref="G33:G35"/>
    <mergeCell ref="C59:E59"/>
    <mergeCell ref="E34:E35"/>
    <mergeCell ref="C48:E48"/>
    <mergeCell ref="C56:E56"/>
  </mergeCells>
  <dataValidations count="2">
    <dataValidation type="list" allowBlank="1" showInputMessage="1" showErrorMessage="1" sqref="C32 C4">
      <formula1>"Jan,Feb,Mar,Apr,May,Jun,Jul,Aug,Sept,Oct,Nov,Dec"</formula1>
    </dataValidation>
    <dataValidation type="list" allowBlank="1" showInputMessage="1" showErrorMessage="1" sqref="G32 G4">
      <formula1>"Jan,Feb,Mar,Apr,May,Jun,Jul,Aug,Sep,Oct,Nov,Dec"</formula1>
    </dataValidation>
  </dataValidations>
  <printOptions/>
  <pageMargins left="1.0236220472440944" right="0.5511811023622047" top="0.6692913385826772" bottom="0.7" header="0.5118110236220472" footer="0.5118110236220472"/>
  <pageSetup fitToHeight="3" horizontalDpi="600" verticalDpi="600" orientation="portrait" paperSize="9" scale="58" r:id="rId4"/>
  <headerFooter alignWithMargins="0">
    <oddHeader>&amp;L&amp;Z&amp;F</oddHeader>
    <oddFooter>&amp;LPrepared by Holmes Sackett &amp;&amp; Associates&amp;C&amp;D&amp;RPage &amp;P</oddFooter>
  </headerFooter>
  <rowBreaks count="1" manualBreakCount="1">
    <brk id="63" max="1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Holmes Sackett &amp; Associates</dc:creator>
  <cp:keywords/>
  <dc:description/>
  <cp:lastModifiedBy>Jason Giuffre</cp:lastModifiedBy>
  <cp:lastPrinted>2007-03-13T01:11:59Z</cp:lastPrinted>
  <dcterms:created xsi:type="dcterms:W3CDTF">2004-03-10T01:16:21Z</dcterms:created>
  <dcterms:modified xsi:type="dcterms:W3CDTF">2015-10-13T06:24:04Z</dcterms:modified>
  <cp:category/>
  <cp:version/>
  <cp:contentType/>
  <cp:contentStatus/>
</cp:coreProperties>
</file>